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trlProps/ctrlProp2.xml" ContentType="application/vnd.ms-excel.controlproperties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5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6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7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8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9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0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1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2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3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8 Temaområder\02 FoU-Ressurser\Doktorgrader\Tabellsamling\2017\"/>
    </mc:Choice>
  </mc:AlternateContent>
  <bookViews>
    <workbookView xWindow="-15" yWindow="6255" windowWidth="12720" windowHeight="6285"/>
  </bookViews>
  <sheets>
    <sheet name="Forside" sheetId="22" r:id="rId1"/>
    <sheet name="Figur 1" sheetId="39" r:id="rId2"/>
    <sheet name="Tabell 1" sheetId="63" r:id="rId3"/>
    <sheet name="Tabell 2" sheetId="42" r:id="rId4"/>
    <sheet name="Figur 2" sheetId="20" r:id="rId5"/>
    <sheet name="Tabell 3" sheetId="6" r:id="rId6"/>
    <sheet name="Figur 3" sheetId="19" r:id="rId7"/>
    <sheet name="Figur 4" sheetId="49" r:id="rId8"/>
    <sheet name="Figur 5" sheetId="50" r:id="rId9"/>
    <sheet name="Tabell 4" sheetId="7" r:id="rId10"/>
    <sheet name="Figur 6" sheetId="17" r:id="rId11"/>
    <sheet name="Tabell 5" sheetId="9" r:id="rId12"/>
    <sheet name="Figur 7" sheetId="18" r:id="rId13"/>
    <sheet name="Tabell 6" sheetId="11" r:id="rId14"/>
    <sheet name="Tabell 7" sheetId="60" r:id="rId15"/>
    <sheet name="Tabell 8" sheetId="12" r:id="rId16"/>
    <sheet name="Tabell 9" sheetId="38" r:id="rId17"/>
    <sheet name="Tabell 10" sheetId="24" r:id="rId18"/>
    <sheet name="Figur 8" sheetId="32" r:id="rId19"/>
    <sheet name="Figur 9" sheetId="52" r:id="rId20"/>
    <sheet name="Tabell 11" sheetId="41" r:id="rId21"/>
    <sheet name="Figur 10" sheetId="53" r:id="rId22"/>
    <sheet name="Tabell 12" sheetId="31" r:id="rId23"/>
    <sheet name="Figur 11" sheetId="57" r:id="rId24"/>
    <sheet name="Figur 12" sheetId="59" r:id="rId25"/>
    <sheet name="Figur 13" sheetId="65" r:id="rId26"/>
    <sheet name="Tabell 13" sheetId="43" r:id="rId27"/>
    <sheet name="Tabell 14" sheetId="21" r:id="rId28"/>
    <sheet name="Tabell 15" sheetId="28" r:id="rId29"/>
    <sheet name="Tabell 16" sheetId="29" r:id="rId30"/>
    <sheet name="Tabell 17" sheetId="30" r:id="rId31"/>
    <sheet name="Figurgrunnlag" sheetId="15" state="hidden" r:id="rId32"/>
    <sheet name="Modul1" sheetId="16" state="veryHidden" r:id="rId33"/>
  </sheets>
  <definedNames>
    <definedName name="HTML_CodePage" hidden="1">1252</definedName>
    <definedName name="HTML_Control" localSheetId="21" hidden="1">{"'Tabell 1'!$B$1:$X$18","'Tabell 3'!$B$1:$X$10"}</definedName>
    <definedName name="HTML_Control" localSheetId="23" hidden="1">{"'Tabell 1'!$B$1:$X$18","'Tabell 3'!$B$1:$X$10"}</definedName>
    <definedName name="HTML_Control" localSheetId="24" hidden="1">{"'Tabell 1'!$B$1:$X$18","'Tabell 3'!$B$1:$X$10"}</definedName>
    <definedName name="HTML_Control" localSheetId="25" hidden="1">{"'Tabell 1'!$B$1:$X$18","'Tabell 3'!$B$1:$X$10"}</definedName>
    <definedName name="HTML_Control" localSheetId="18" hidden="1">{"'Tabell 1'!$B$1:$X$18","'Tabell 3'!$B$1:$X$10"}</definedName>
    <definedName name="HTML_Control" localSheetId="19" hidden="1">{"'Tabell 1'!$B$1:$X$18","'Tabell 3'!$B$1:$X$10"}</definedName>
    <definedName name="HTML_Control" localSheetId="0" hidden="1">{"'Tabell 1'!$B$1:$X$18","'Tabell 3'!$B$1:$X$10"}</definedName>
    <definedName name="HTML_Control" localSheetId="17" hidden="1">{"'Tabell 1'!$B$1:$X$18","'Tabell 3'!$B$1:$X$10"}</definedName>
    <definedName name="HTML_Control" localSheetId="20" hidden="1">{"'Tabell 1'!$B$1:$X$18","'Tabell 3'!$B$1:$X$10"}</definedName>
    <definedName name="HTML_Control" localSheetId="22" hidden="1">{"'Tabell 1'!$B$1:$X$18","'Tabell 3'!$B$1:$X$10"}</definedName>
    <definedName name="HTML_Control" localSheetId="26" hidden="1">{"'Tabell 1'!$B$1:$X$18","'Tabell 3'!$B$1:$X$10"}</definedName>
    <definedName name="HTML_Control" localSheetId="28" hidden="1">{"'Tabell 1'!$B$1:$X$18","'Tabell 3'!$B$1:$X$10"}</definedName>
    <definedName name="HTML_Control" localSheetId="29" hidden="1">{"'Tabell 1'!$B$1:$X$18","'Tabell 3'!$B$1:$X$10"}</definedName>
    <definedName name="HTML_Control" localSheetId="30" hidden="1">{"'Tabell 1'!$B$1:$X$18","'Tabell 3'!$B$1:$X$10"}</definedName>
    <definedName name="HTML_Control" localSheetId="16" hidden="1">{"'Tabell 1'!$B$1:$X$18","'Tabell 3'!$B$1:$X$10"}</definedName>
    <definedName name="HTML_Control" hidden="1">{"'Tabell 1'!$B$1:$X$18","'Tabell 3'!$B$1:$X$10"}</definedName>
    <definedName name="HTML_Description" hidden="1">""</definedName>
    <definedName name="HTML_Email" hidden="1">""</definedName>
    <definedName name="HTML_Header" hidden="1">"Tabell 1"</definedName>
    <definedName name="HTML_LastUpdate" hidden="1">"06.04.01"</definedName>
    <definedName name="HTML_LineAfter" hidden="1">FALSE</definedName>
    <definedName name="HTML_LineBefore" hidden="1">FALSE</definedName>
    <definedName name="HTML_Name" hidden="1">"Terje"</definedName>
    <definedName name="HTML_OBDlg2" hidden="1">TRUE</definedName>
    <definedName name="HTML_OBDlg4" hidden="1">TRUE</definedName>
    <definedName name="HTML_OS" hidden="1">0</definedName>
    <definedName name="HTML_PathFile" hidden="1">"K:\Fou\Felles\MinHTML2.html"</definedName>
    <definedName name="HTML_Title" hidden="1">"Doktor"</definedName>
    <definedName name="Print_Area" localSheetId="1">'Figur 1'!$A$1:$G$21</definedName>
    <definedName name="Print_Area" localSheetId="21">'Figur 10'!$A$1:$G$21</definedName>
    <definedName name="Print_Area" localSheetId="23">'Figur 11'!$A$1:$G$21</definedName>
    <definedName name="Print_Area" localSheetId="24">'Figur 12'!$A$1:$G$21</definedName>
    <definedName name="Print_Area" localSheetId="25">'Figur 13'!$A$1:$G$21</definedName>
    <definedName name="Print_Area" localSheetId="4">'Figur 2'!$A$1:$G$21</definedName>
    <definedName name="Print_Area" localSheetId="6">'Figur 3'!$A$1:$G$21</definedName>
    <definedName name="Print_Area" localSheetId="7">'Figur 4'!$A$1:$G$21</definedName>
    <definedName name="Print_Area" localSheetId="8">'Figur 5'!$A$1:$G$21</definedName>
    <definedName name="Print_Area" localSheetId="10">'Figur 6'!$A$1:$G$21</definedName>
    <definedName name="Print_Area" localSheetId="12">'Figur 7'!$A$1:$G$21</definedName>
    <definedName name="Print_Area" localSheetId="18">'Figur 8'!$A$1:$G$21</definedName>
    <definedName name="Print_Area" localSheetId="19">'Figur 9'!$A$1:$G$21</definedName>
    <definedName name="Print_Area" localSheetId="0">Forside!$B$1:$C$42</definedName>
    <definedName name="Print_Area" localSheetId="2">'Tabell 1'!$B$2:$C$26</definedName>
    <definedName name="Print_Area" localSheetId="17">'Tabell 10'!$B$2:$M$39</definedName>
    <definedName name="Print_Area" localSheetId="20">'Tabell 11'!$B$2:$M$41</definedName>
    <definedName name="Print_Area" localSheetId="22">'Tabell 12'!$B$2:$M$32</definedName>
    <definedName name="Print_Area" localSheetId="26">'Tabell 13'!$B$2:$M$67</definedName>
    <definedName name="Print_Area" localSheetId="27">'Tabell 14'!$B$2:$M$48</definedName>
    <definedName name="Print_Area" localSheetId="28">'Tabell 15'!$B$2:$M$44</definedName>
    <definedName name="Print_Area" localSheetId="29">'Tabell 16'!$B$2:$M$83</definedName>
    <definedName name="Print_Area" localSheetId="30">'Tabell 17'!$B$2:$M$65</definedName>
    <definedName name="Print_Area" localSheetId="3">'Tabell 2'!$B$2:$M$61</definedName>
    <definedName name="Print_Area" localSheetId="5">'Tabell 3'!$B$2:$E$43</definedName>
    <definedName name="Print_Area" localSheetId="9">'Tabell 4'!$B$2:$M$38</definedName>
    <definedName name="Print_Area" localSheetId="11">'Tabell 5'!$B$2:$M$99</definedName>
    <definedName name="Print_Area" localSheetId="13">'Tabell 6'!$B$2:$N$86</definedName>
    <definedName name="Print_Area" localSheetId="14">'Tabell 7'!$B$2:$M$38</definedName>
    <definedName name="Print_Area" localSheetId="15">'Tabell 8'!$B$2:$M$38</definedName>
    <definedName name="Print_Area" localSheetId="16">'Tabell 9'!$B$2:$M$38</definedName>
    <definedName name="Print_Titles" localSheetId="20">'Tabell 11'!$2:$2</definedName>
    <definedName name="Print_Titles" localSheetId="22">'Tabell 12'!$2:$2</definedName>
    <definedName name="Print_Titles" localSheetId="26">'Tabell 13'!$2:$2</definedName>
    <definedName name="Print_Titles" localSheetId="27">'Tabell 14'!$2:$3</definedName>
    <definedName name="Print_Titles" localSheetId="28">'Tabell 15'!$2:$3</definedName>
    <definedName name="Print_Titles" localSheetId="29">'Tabell 16'!$2:$3</definedName>
    <definedName name="Print_Titles" localSheetId="30">'Tabell 17'!$2:$3</definedName>
    <definedName name="Print_Titles" localSheetId="13">'Tabell 6'!$2:$2</definedName>
    <definedName name="test">"Autofigur 1"</definedName>
    <definedName name="_xlnm.Print_Area" localSheetId="1">'Figur 1'!$A$1:$G$20</definedName>
    <definedName name="_xlnm.Print_Area" localSheetId="21">'Figur 10'!$A$1:$G$21</definedName>
    <definedName name="_xlnm.Print_Area" localSheetId="23">'Figur 11'!$A$1:$G$20</definedName>
    <definedName name="_xlnm.Print_Area" localSheetId="24">'Figur 12'!$A$1:$G$20</definedName>
    <definedName name="_xlnm.Print_Area" localSheetId="25">'Figur 13'!$A$1:$G$20</definedName>
    <definedName name="_xlnm.Print_Area" localSheetId="4">'Figur 2'!$A$1:$G$20</definedName>
    <definedName name="_xlnm.Print_Area" localSheetId="6">'Figur 3'!$A$1:$G$20</definedName>
    <definedName name="_xlnm.Print_Area" localSheetId="7">'Figur 4'!$A$1:$G$20</definedName>
    <definedName name="_xlnm.Print_Area" localSheetId="8">'Figur 5'!$A$1:$G$20</definedName>
    <definedName name="_xlnm.Print_Area" localSheetId="10">'Figur 6'!$A$1:$G$21</definedName>
    <definedName name="_xlnm.Print_Area" localSheetId="12">'Figur 7'!$A$1:$G$21</definedName>
    <definedName name="_xlnm.Print_Area" localSheetId="18">'Figur 8'!$A$1:$G$20</definedName>
    <definedName name="_xlnm.Print_Area" localSheetId="19">'Figur 9'!$A$1:$G$20</definedName>
    <definedName name="_xlnm.Print_Area" localSheetId="0">Forside!$B$3:$C$50</definedName>
    <definedName name="_xlnm.Print_Area" localSheetId="2">'Tabell 1'!$B$2:$C$26</definedName>
    <definedName name="_xlnm.Print_Area" localSheetId="17">'Tabell 10'!$B$2:$M$39</definedName>
    <definedName name="_xlnm.Print_Area" localSheetId="20">'Tabell 11'!$B$2:$M$41</definedName>
    <definedName name="_xlnm.Print_Area" localSheetId="22">'Tabell 12'!$B$2:$M$32</definedName>
    <definedName name="_xlnm.Print_Area" localSheetId="26">'Tabell 13'!$B$2:$M$68</definedName>
    <definedName name="_xlnm.Print_Area" localSheetId="27">'Tabell 14'!$B$2:$M$48</definedName>
    <definedName name="_xlnm.Print_Area" localSheetId="28">'Tabell 15'!$B$2:$M$45</definedName>
    <definedName name="_xlnm.Print_Area" localSheetId="29">'Tabell 16'!$B$2:$M$85</definedName>
    <definedName name="_xlnm.Print_Area" localSheetId="30">'Tabell 17'!$B$2:$M$67</definedName>
    <definedName name="_xlnm.Print_Area" localSheetId="3">'Tabell 2'!$B$2:$M$61</definedName>
    <definedName name="_xlnm.Print_Area" localSheetId="5">'Tabell 3'!$B$2:$E$43</definedName>
    <definedName name="_xlnm.Print_Area" localSheetId="9">'Tabell 4'!$B$2:$M$38</definedName>
    <definedName name="_xlnm.Print_Area" localSheetId="11">'Tabell 5'!$B$2:$M$108</definedName>
    <definedName name="_xlnm.Print_Area" localSheetId="13">'Tabell 6'!$B$2:$N$86</definedName>
    <definedName name="_xlnm.Print_Area" localSheetId="14">'Tabell 7'!$B$2:$M$38</definedName>
    <definedName name="_xlnm.Print_Area" localSheetId="15">'Tabell 8'!$B$2:$M$38</definedName>
    <definedName name="_xlnm.Print_Area" localSheetId="16">'Tabell 9'!$B$2:$M$38</definedName>
  </definedNames>
  <calcPr calcId="171027"/>
</workbook>
</file>

<file path=xl/calcChain.xml><?xml version="1.0" encoding="utf-8"?>
<calcChain xmlns="http://schemas.openxmlformats.org/spreadsheetml/2006/main">
  <c r="M26" i="41" l="1"/>
  <c r="M39" i="41"/>
  <c r="M13" i="41"/>
  <c r="M79" i="29" l="1"/>
  <c r="B73" i="15" l="1"/>
  <c r="B71" i="15"/>
  <c r="D136" i="15" l="1"/>
  <c r="E136" i="15" s="1"/>
  <c r="F136" i="15" l="1"/>
  <c r="M89" i="9" l="1"/>
  <c r="D130" i="15" l="1"/>
  <c r="F130" i="15" s="1"/>
  <c r="D131" i="15"/>
  <c r="E131" i="15" s="1"/>
  <c r="F131" i="15"/>
  <c r="F120" i="15"/>
  <c r="F121" i="15"/>
  <c r="F122" i="15"/>
  <c r="F123" i="15"/>
  <c r="F124" i="15"/>
  <c r="F119" i="15"/>
  <c r="E130" i="15" l="1"/>
  <c r="I63" i="30"/>
  <c r="M70" i="29"/>
  <c r="J79" i="29" l="1"/>
  <c r="M78" i="29"/>
  <c r="M65" i="29"/>
  <c r="M66" i="29"/>
  <c r="M67" i="29"/>
  <c r="M68" i="29"/>
  <c r="M69" i="29"/>
  <c r="M71" i="29"/>
  <c r="M72" i="29"/>
  <c r="M73" i="29"/>
  <c r="M74" i="29"/>
  <c r="M75" i="29"/>
  <c r="M76" i="29"/>
  <c r="M37" i="28" l="1"/>
  <c r="J93" i="9" l="1"/>
  <c r="J92" i="9"/>
  <c r="J70" i="9"/>
  <c r="M85" i="9"/>
  <c r="C104" i="15" l="1"/>
  <c r="B104" i="15"/>
  <c r="B41" i="15"/>
  <c r="C41" i="15"/>
  <c r="J63" i="30"/>
  <c r="J42" i="28"/>
  <c r="J45" i="21"/>
  <c r="J31" i="31"/>
  <c r="J39" i="41"/>
  <c r="J40" i="41" s="1"/>
  <c r="J34" i="60"/>
  <c r="K84" i="11"/>
  <c r="J36" i="60" s="1"/>
  <c r="K81" i="11"/>
  <c r="J35" i="60" s="1"/>
  <c r="K78" i="11"/>
  <c r="K75" i="11"/>
  <c r="J33" i="60" s="1"/>
  <c r="K72" i="11"/>
  <c r="J32" i="60" s="1"/>
  <c r="K69" i="11"/>
  <c r="J60" i="42"/>
  <c r="J37" i="7"/>
  <c r="D42" i="6"/>
  <c r="C42" i="6"/>
  <c r="E41" i="6"/>
  <c r="E42" i="6" s="1"/>
  <c r="K85" i="11" l="1"/>
  <c r="J37" i="60" s="1"/>
  <c r="J31" i="60"/>
  <c r="D104" i="15"/>
  <c r="D41" i="15"/>
  <c r="F41" i="15" s="1"/>
  <c r="E41" i="15" l="1"/>
  <c r="M31" i="7"/>
  <c r="M32" i="7"/>
  <c r="M33" i="7"/>
  <c r="M34" i="7"/>
  <c r="M35" i="7"/>
  <c r="M36" i="7"/>
  <c r="H28" i="7"/>
  <c r="M37" i="7" l="1"/>
  <c r="C25" i="63"/>
  <c r="B63" i="15" l="1"/>
  <c r="M77" i="29" l="1"/>
  <c r="I79" i="29"/>
  <c r="I31" i="31" l="1"/>
  <c r="I39" i="41" l="1"/>
  <c r="I40" i="41" s="1"/>
  <c r="I32" i="60"/>
  <c r="I33" i="60"/>
  <c r="I36" i="60"/>
  <c r="J84" i="11"/>
  <c r="J81" i="11"/>
  <c r="I35" i="60" s="1"/>
  <c r="J78" i="11"/>
  <c r="I34" i="60" s="1"/>
  <c r="J75" i="11"/>
  <c r="J72" i="11"/>
  <c r="J69" i="11"/>
  <c r="I31" i="60" s="1"/>
  <c r="I92" i="9"/>
  <c r="H92" i="9"/>
  <c r="M82" i="9"/>
  <c r="I70" i="9"/>
  <c r="I93" i="9" s="1"/>
  <c r="I37" i="7"/>
  <c r="M58" i="42"/>
  <c r="I60" i="42"/>
  <c r="J85" i="11" l="1"/>
  <c r="I37" i="60" s="1"/>
  <c r="D135" i="15"/>
  <c r="C103" i="15"/>
  <c r="B103" i="15"/>
  <c r="C40" i="15"/>
  <c r="B40" i="15"/>
  <c r="D40" i="15" s="1"/>
  <c r="I42" i="28"/>
  <c r="I45" i="21"/>
  <c r="D103" i="15" l="1"/>
  <c r="F40" i="15"/>
  <c r="E40" i="15"/>
  <c r="C92" i="9"/>
  <c r="M87" i="9"/>
  <c r="E40" i="6"/>
  <c r="M56" i="30" l="1"/>
  <c r="H63" i="30"/>
  <c r="H79" i="29"/>
  <c r="H42" i="28"/>
  <c r="H45" i="21"/>
  <c r="H31" i="31" l="1"/>
  <c r="H39" i="41" l="1"/>
  <c r="H40" i="41" s="1"/>
  <c r="I84" i="11" l="1"/>
  <c r="H36" i="60" s="1"/>
  <c r="I81" i="11"/>
  <c r="H35" i="60" s="1"/>
  <c r="I78" i="11"/>
  <c r="H34" i="60" s="1"/>
  <c r="I75" i="11"/>
  <c r="H33" i="60" s="1"/>
  <c r="I72" i="11"/>
  <c r="H32" i="60" s="1"/>
  <c r="I69" i="11"/>
  <c r="H31" i="60" s="1"/>
  <c r="H70" i="9"/>
  <c r="H37" i="7"/>
  <c r="H93" i="9" l="1"/>
  <c r="I85" i="11"/>
  <c r="H37" i="60" s="1"/>
  <c r="C102" i="15"/>
  <c r="B102" i="15"/>
  <c r="C37" i="15"/>
  <c r="C38" i="15"/>
  <c r="C39" i="15"/>
  <c r="B38" i="15"/>
  <c r="D38" i="15" s="1"/>
  <c r="B39" i="15"/>
  <c r="H60" i="42"/>
  <c r="D39" i="15" l="1"/>
  <c r="E39" i="15" s="1"/>
  <c r="D102" i="15"/>
  <c r="E39" i="6"/>
  <c r="F39" i="15" l="1"/>
  <c r="D132" i="15"/>
  <c r="D133" i="15"/>
  <c r="D134" i="15"/>
  <c r="D137" i="15"/>
  <c r="D138" i="15"/>
  <c r="D129" i="15"/>
  <c r="C101" i="15" l="1"/>
  <c r="C100" i="15"/>
  <c r="B101" i="15"/>
  <c r="E38" i="15"/>
  <c r="G63" i="30"/>
  <c r="G42" i="28"/>
  <c r="G45" i="21"/>
  <c r="G31" i="31"/>
  <c r="D101" i="15" l="1"/>
  <c r="F38" i="15"/>
  <c r="G39" i="41"/>
  <c r="G40" i="41" s="1"/>
  <c r="H84" i="11"/>
  <c r="G36" i="60" s="1"/>
  <c r="H81" i="11"/>
  <c r="G35" i="60" s="1"/>
  <c r="H78" i="11"/>
  <c r="G34" i="60" s="1"/>
  <c r="H75" i="11"/>
  <c r="G33" i="60" s="1"/>
  <c r="H72" i="11"/>
  <c r="G32" i="60" s="1"/>
  <c r="H69" i="11"/>
  <c r="G31" i="60" s="1"/>
  <c r="H85" i="11" l="1"/>
  <c r="G37" i="60" s="1"/>
  <c r="G79" i="29"/>
  <c r="G92" i="9" l="1"/>
  <c r="G70" i="9"/>
  <c r="G37" i="7"/>
  <c r="E38" i="6"/>
  <c r="G60" i="42"/>
  <c r="G93" i="9" l="1"/>
  <c r="M86" i="9"/>
  <c r="C34" i="15" l="1"/>
  <c r="C35" i="15"/>
  <c r="C36" i="15"/>
  <c r="B36" i="15"/>
  <c r="B37" i="15"/>
  <c r="D37" i="15" s="1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D36" i="15" l="1"/>
  <c r="G34" i="21" l="1"/>
  <c r="H34" i="21"/>
  <c r="I34" i="21"/>
  <c r="J34" i="21"/>
  <c r="K34" i="21"/>
  <c r="L34" i="21"/>
  <c r="D100" i="15" l="1"/>
  <c r="M66" i="9" l="1"/>
  <c r="D38" i="22" l="1"/>
  <c r="D120" i="15"/>
  <c r="E120" i="15" s="1"/>
  <c r="D121" i="15"/>
  <c r="G121" i="15" s="1"/>
  <c r="D122" i="15"/>
  <c r="G122" i="15" s="1"/>
  <c r="D123" i="15"/>
  <c r="G123" i="15" s="1"/>
  <c r="D124" i="15"/>
  <c r="G124" i="15" s="1"/>
  <c r="D119" i="15"/>
  <c r="G119" i="15" s="1"/>
  <c r="D125" i="15" l="1"/>
  <c r="E123" i="15"/>
  <c r="E121" i="15"/>
  <c r="G120" i="15"/>
  <c r="E119" i="15"/>
  <c r="E124" i="15"/>
  <c r="E122" i="15"/>
  <c r="M62" i="30"/>
  <c r="M61" i="30"/>
  <c r="M60" i="30"/>
  <c r="M59" i="30"/>
  <c r="M58" i="30"/>
  <c r="M57" i="30"/>
  <c r="M64" i="29"/>
  <c r="M39" i="28"/>
  <c r="M40" i="28"/>
  <c r="M41" i="28"/>
  <c r="M38" i="28"/>
  <c r="M36" i="28"/>
  <c r="M35" i="28"/>
  <c r="M44" i="21"/>
  <c r="M43" i="21"/>
  <c r="M42" i="21"/>
  <c r="M41" i="21"/>
  <c r="M40" i="21"/>
  <c r="M39" i="21"/>
  <c r="M38" i="21"/>
  <c r="M37" i="21"/>
  <c r="M59" i="42"/>
  <c r="M71" i="9"/>
  <c r="M72" i="9"/>
  <c r="M73" i="9"/>
  <c r="M74" i="9"/>
  <c r="M75" i="9"/>
  <c r="M76" i="9"/>
  <c r="M77" i="9"/>
  <c r="M78" i="9"/>
  <c r="M79" i="9"/>
  <c r="M80" i="9"/>
  <c r="M81" i="9"/>
  <c r="M83" i="9"/>
  <c r="M84" i="9"/>
  <c r="M88" i="9"/>
  <c r="M90" i="9"/>
  <c r="M91" i="9"/>
  <c r="M69" i="9"/>
  <c r="M68" i="9"/>
  <c r="M67" i="9"/>
  <c r="M65" i="9"/>
  <c r="M64" i="9"/>
  <c r="M63" i="9"/>
  <c r="M62" i="9"/>
  <c r="M61" i="9"/>
  <c r="N83" i="11"/>
  <c r="N82" i="11"/>
  <c r="N80" i="11"/>
  <c r="N79" i="11"/>
  <c r="N77" i="11"/>
  <c r="N76" i="11"/>
  <c r="N74" i="11"/>
  <c r="N73" i="11"/>
  <c r="N71" i="11"/>
  <c r="N70" i="11"/>
  <c r="N68" i="11"/>
  <c r="N67" i="11"/>
  <c r="M32" i="41"/>
  <c r="B109" i="15" s="1"/>
  <c r="M33" i="41"/>
  <c r="B110" i="15" s="1"/>
  <c r="M34" i="41"/>
  <c r="B111" i="15" s="1"/>
  <c r="M35" i="41"/>
  <c r="B112" i="15" s="1"/>
  <c r="M36" i="41"/>
  <c r="B113" i="15" s="1"/>
  <c r="M37" i="41"/>
  <c r="M38" i="41"/>
  <c r="B115" i="15" s="1"/>
  <c r="M31" i="41"/>
  <c r="M30" i="41"/>
  <c r="G84" i="11"/>
  <c r="F36" i="60" s="1"/>
  <c r="C55" i="15"/>
  <c r="D50" i="15"/>
  <c r="D49" i="15"/>
  <c r="D48" i="15"/>
  <c r="D47" i="15"/>
  <c r="D46" i="15"/>
  <c r="D14" i="22"/>
  <c r="B2" i="63" s="1"/>
  <c r="B114" i="15" l="1"/>
  <c r="M31" i="31"/>
  <c r="N84" i="11"/>
  <c r="B108" i="15"/>
  <c r="M60" i="42"/>
  <c r="F132" i="15"/>
  <c r="F134" i="15"/>
  <c r="F137" i="15"/>
  <c r="N69" i="11"/>
  <c r="M31" i="60" s="1"/>
  <c r="N75" i="11"/>
  <c r="M33" i="60" s="1"/>
  <c r="N78" i="11"/>
  <c r="M34" i="60" s="1"/>
  <c r="N81" i="11"/>
  <c r="F135" i="15"/>
  <c r="E138" i="15"/>
  <c r="N72" i="11"/>
  <c r="M32" i="60" s="1"/>
  <c r="M36" i="60"/>
  <c r="M63" i="30"/>
  <c r="M42" i="28"/>
  <c r="G125" i="15"/>
  <c r="F133" i="15"/>
  <c r="E133" i="15"/>
  <c r="D26" i="22"/>
  <c r="B2" i="60" s="1"/>
  <c r="M35" i="60" l="1"/>
  <c r="N85" i="11"/>
  <c r="M37" i="60" s="1"/>
  <c r="E129" i="15"/>
  <c r="F129" i="15"/>
  <c r="E132" i="15"/>
  <c r="E137" i="15"/>
  <c r="E135" i="15"/>
  <c r="E134" i="15"/>
  <c r="F138" i="15"/>
  <c r="M40" i="41"/>
  <c r="F63" i="30"/>
  <c r="F79" i="29"/>
  <c r="F42" i="28"/>
  <c r="F45" i="21"/>
  <c r="F31" i="31"/>
  <c r="F39" i="41"/>
  <c r="F60" i="42"/>
  <c r="F37" i="7"/>
  <c r="F92" i="9"/>
  <c r="F70" i="9"/>
  <c r="G69" i="11"/>
  <c r="F31" i="60" s="1"/>
  <c r="G72" i="11"/>
  <c r="F32" i="60" s="1"/>
  <c r="G75" i="11"/>
  <c r="F33" i="60" s="1"/>
  <c r="G78" i="11"/>
  <c r="F34" i="60" s="1"/>
  <c r="G81" i="11"/>
  <c r="F35" i="60" s="1"/>
  <c r="E36" i="6"/>
  <c r="F37" i="15"/>
  <c r="F40" i="41" l="1"/>
  <c r="F93" i="9"/>
  <c r="E37" i="15"/>
  <c r="G85" i="11"/>
  <c r="F37" i="60" s="1"/>
  <c r="M4" i="42" l="1"/>
  <c r="M5" i="42"/>
  <c r="M6" i="42"/>
  <c r="M7" i="42"/>
  <c r="M8" i="42"/>
  <c r="M9" i="42"/>
  <c r="M10" i="42"/>
  <c r="M11" i="42"/>
  <c r="M12" i="42"/>
  <c r="M13" i="42"/>
  <c r="M14" i="42"/>
  <c r="M15" i="42"/>
  <c r="M16" i="42"/>
  <c r="M17" i="42"/>
  <c r="C19" i="42"/>
  <c r="D19" i="42"/>
  <c r="E19" i="42"/>
  <c r="F19" i="42"/>
  <c r="G19" i="42"/>
  <c r="H19" i="42"/>
  <c r="I19" i="42"/>
  <c r="J19" i="42"/>
  <c r="K19" i="42"/>
  <c r="L19" i="42"/>
  <c r="M22" i="42"/>
  <c r="M23" i="42"/>
  <c r="M24" i="42"/>
  <c r="M25" i="42"/>
  <c r="M26" i="42"/>
  <c r="M27" i="42"/>
  <c r="M28" i="42"/>
  <c r="M29" i="42"/>
  <c r="M30" i="42"/>
  <c r="M31" i="42"/>
  <c r="M32" i="42"/>
  <c r="M33" i="42"/>
  <c r="M34" i="42"/>
  <c r="M35" i="42"/>
  <c r="C37" i="42"/>
  <c r="D37" i="42"/>
  <c r="E37" i="42"/>
  <c r="F37" i="42"/>
  <c r="G37" i="42"/>
  <c r="H37" i="42"/>
  <c r="I37" i="42"/>
  <c r="J37" i="42"/>
  <c r="K37" i="42"/>
  <c r="L37" i="42"/>
  <c r="M40" i="42"/>
  <c r="M41" i="42"/>
  <c r="M42" i="42"/>
  <c r="M43" i="42"/>
  <c r="M44" i="42"/>
  <c r="M45" i="42"/>
  <c r="M46" i="42"/>
  <c r="M47" i="42"/>
  <c r="M48" i="42"/>
  <c r="M49" i="42"/>
  <c r="M50" i="42"/>
  <c r="M51" i="42"/>
  <c r="M52" i="42"/>
  <c r="M53" i="42"/>
  <c r="M54" i="42"/>
  <c r="C55" i="42"/>
  <c r="D55" i="42"/>
  <c r="E55" i="42"/>
  <c r="F55" i="42"/>
  <c r="G55" i="42"/>
  <c r="H55" i="42"/>
  <c r="I55" i="42"/>
  <c r="J55" i="42"/>
  <c r="K55" i="42"/>
  <c r="L55" i="42"/>
  <c r="C60" i="42"/>
  <c r="D60" i="42"/>
  <c r="E60" i="42"/>
  <c r="M19" i="42" l="1"/>
  <c r="M55" i="42"/>
  <c r="M37" i="42"/>
  <c r="D36" i="22"/>
  <c r="C125" i="15" l="1"/>
  <c r="E125" i="15" s="1"/>
  <c r="B125" i="15"/>
  <c r="D35" i="22"/>
  <c r="D33" i="22"/>
  <c r="D31" i="22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77" i="15"/>
  <c r="F125" i="15" l="1"/>
  <c r="D19" i="22"/>
  <c r="D20" i="22"/>
  <c r="D21" i="22"/>
  <c r="D22" i="22"/>
  <c r="D23" i="22"/>
  <c r="D24" i="22"/>
  <c r="D25" i="22"/>
  <c r="D27" i="22"/>
  <c r="D28" i="22"/>
  <c r="D29" i="22"/>
  <c r="D30" i="22"/>
  <c r="D32" i="22"/>
  <c r="D34" i="22"/>
  <c r="D37" i="22"/>
  <c r="D39" i="22"/>
  <c r="D40" i="22"/>
  <c r="D41" i="22"/>
  <c r="D42" i="22"/>
  <c r="D17" i="22"/>
  <c r="B2" i="6" s="1"/>
  <c r="F84" i="11"/>
  <c r="F81" i="11"/>
  <c r="F78" i="11"/>
  <c r="F75" i="11"/>
  <c r="F72" i="11"/>
  <c r="F69" i="11"/>
  <c r="E37" i="7"/>
  <c r="E34" i="60" l="1"/>
  <c r="E31" i="60"/>
  <c r="E33" i="60"/>
  <c r="E35" i="60"/>
  <c r="E32" i="60"/>
  <c r="E36" i="60"/>
  <c r="F85" i="11"/>
  <c r="B2" i="43"/>
  <c r="M46" i="29"/>
  <c r="C11" i="31"/>
  <c r="F30" i="31"/>
  <c r="G30" i="31"/>
  <c r="H30" i="31"/>
  <c r="I30" i="31"/>
  <c r="J30" i="31"/>
  <c r="K30" i="31"/>
  <c r="L30" i="31"/>
  <c r="M30" i="31"/>
  <c r="C21" i="31"/>
  <c r="D21" i="31"/>
  <c r="E21" i="31"/>
  <c r="F21" i="31"/>
  <c r="G21" i="31"/>
  <c r="H21" i="31"/>
  <c r="I21" i="31"/>
  <c r="J21" i="31"/>
  <c r="K21" i="31"/>
  <c r="L21" i="31"/>
  <c r="E31" i="31"/>
  <c r="E63" i="30"/>
  <c r="E79" i="29"/>
  <c r="E42" i="28"/>
  <c r="E45" i="21"/>
  <c r="E39" i="41"/>
  <c r="E36" i="15"/>
  <c r="E92" i="9"/>
  <c r="D92" i="9"/>
  <c r="E70" i="9"/>
  <c r="E37" i="6"/>
  <c r="M92" i="9" l="1"/>
  <c r="E37" i="60"/>
  <c r="E40" i="41"/>
  <c r="F36" i="15"/>
  <c r="E93" i="9"/>
  <c r="D31" i="31"/>
  <c r="C31" i="31"/>
  <c r="L11" i="31"/>
  <c r="D11" i="31"/>
  <c r="E11" i="31"/>
  <c r="F11" i="31"/>
  <c r="G11" i="31"/>
  <c r="H11" i="31"/>
  <c r="I11" i="31"/>
  <c r="J11" i="31"/>
  <c r="K11" i="31"/>
  <c r="D63" i="30"/>
  <c r="D79" i="29"/>
  <c r="D42" i="28"/>
  <c r="D45" i="21"/>
  <c r="E30" i="31" l="1"/>
  <c r="D39" i="41"/>
  <c r="E69" i="11"/>
  <c r="E72" i="11"/>
  <c r="E75" i="11"/>
  <c r="E78" i="11"/>
  <c r="E81" i="11"/>
  <c r="E84" i="11"/>
  <c r="C33" i="15"/>
  <c r="B33" i="15"/>
  <c r="B34" i="15"/>
  <c r="D34" i="15" s="1"/>
  <c r="B35" i="15"/>
  <c r="D35" i="15" s="1"/>
  <c r="E34" i="6"/>
  <c r="D70" i="9"/>
  <c r="D37" i="7"/>
  <c r="B54" i="15" l="1"/>
  <c r="D33" i="15"/>
  <c r="D35" i="60"/>
  <c r="D33" i="60"/>
  <c r="D31" i="60"/>
  <c r="E35" i="15"/>
  <c r="D36" i="60"/>
  <c r="D34" i="60"/>
  <c r="D32" i="60"/>
  <c r="D40" i="41"/>
  <c r="E85" i="11"/>
  <c r="D93" i="9"/>
  <c r="F35" i="15" l="1"/>
  <c r="D37" i="60"/>
  <c r="D30" i="31"/>
  <c r="C63" i="30" l="1"/>
  <c r="C79" i="29"/>
  <c r="C42" i="28"/>
  <c r="C45" i="21"/>
  <c r="M45" i="21" s="1"/>
  <c r="C39" i="41" l="1"/>
  <c r="D84" i="11"/>
  <c r="D81" i="11"/>
  <c r="D78" i="11"/>
  <c r="D75" i="11"/>
  <c r="D72" i="11"/>
  <c r="D69" i="11"/>
  <c r="C70" i="9"/>
  <c r="C37" i="7"/>
  <c r="E35" i="6"/>
  <c r="B2" i="31"/>
  <c r="L26" i="41"/>
  <c r="K26" i="41"/>
  <c r="J26" i="41"/>
  <c r="I26" i="41"/>
  <c r="H26" i="41"/>
  <c r="G26" i="41"/>
  <c r="F26" i="41"/>
  <c r="E26" i="41"/>
  <c r="D26" i="41"/>
  <c r="C26" i="41"/>
  <c r="M25" i="41"/>
  <c r="M24" i="41"/>
  <c r="M23" i="41"/>
  <c r="M22" i="41"/>
  <c r="M21" i="41"/>
  <c r="M20" i="41"/>
  <c r="M19" i="41"/>
  <c r="M18" i="41"/>
  <c r="M17" i="41"/>
  <c r="L13" i="41"/>
  <c r="K13" i="41"/>
  <c r="J13" i="41"/>
  <c r="I13" i="41"/>
  <c r="H13" i="41"/>
  <c r="G13" i="41"/>
  <c r="F13" i="41"/>
  <c r="E13" i="41"/>
  <c r="D13" i="41"/>
  <c r="C13" i="41"/>
  <c r="M12" i="41"/>
  <c r="M11" i="41"/>
  <c r="M10" i="41"/>
  <c r="M9" i="41"/>
  <c r="M8" i="41"/>
  <c r="M7" i="41"/>
  <c r="M6" i="41"/>
  <c r="M5" i="41"/>
  <c r="M4" i="41"/>
  <c r="D13" i="22"/>
  <c r="M63" i="11"/>
  <c r="M60" i="11"/>
  <c r="M57" i="11"/>
  <c r="M54" i="11"/>
  <c r="M51" i="11"/>
  <c r="M48" i="11"/>
  <c r="L57" i="9"/>
  <c r="L42" i="9"/>
  <c r="L28" i="7"/>
  <c r="M55" i="9"/>
  <c r="M54" i="9"/>
  <c r="D15" i="22"/>
  <c r="B2" i="42" s="1"/>
  <c r="D16" i="22"/>
  <c r="D18" i="22"/>
  <c r="B2" i="7"/>
  <c r="B2" i="9"/>
  <c r="B2" i="11"/>
  <c r="B2" i="12"/>
  <c r="B2" i="38"/>
  <c r="B2" i="24"/>
  <c r="B2" i="41"/>
  <c r="B2" i="21"/>
  <c r="B2" i="30"/>
  <c r="M49" i="30"/>
  <c r="M44" i="30"/>
  <c r="M46" i="30"/>
  <c r="M47" i="30"/>
  <c r="M51" i="30"/>
  <c r="B32" i="15"/>
  <c r="C32" i="15"/>
  <c r="E32" i="6"/>
  <c r="L53" i="30"/>
  <c r="L61" i="29"/>
  <c r="L32" i="28"/>
  <c r="B4" i="15"/>
  <c r="C4" i="15"/>
  <c r="B5" i="15"/>
  <c r="C5" i="15"/>
  <c r="B6" i="15"/>
  <c r="C6" i="15"/>
  <c r="B7" i="15"/>
  <c r="C7" i="15"/>
  <c r="B8" i="15"/>
  <c r="C8" i="15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B21" i="15"/>
  <c r="C21" i="15"/>
  <c r="B22" i="15"/>
  <c r="C22" i="15"/>
  <c r="B23" i="15"/>
  <c r="C23" i="15"/>
  <c r="B24" i="15"/>
  <c r="C24" i="15"/>
  <c r="B25" i="15"/>
  <c r="C25" i="15"/>
  <c r="B26" i="15"/>
  <c r="C26" i="15"/>
  <c r="B27" i="15"/>
  <c r="C27" i="15"/>
  <c r="B28" i="15"/>
  <c r="C28" i="15"/>
  <c r="B29" i="15"/>
  <c r="C29" i="15"/>
  <c r="B30" i="15"/>
  <c r="C30" i="15"/>
  <c r="B31" i="15"/>
  <c r="C31" i="15"/>
  <c r="M4" i="30"/>
  <c r="M5" i="30"/>
  <c r="M6" i="30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C20" i="30"/>
  <c r="D20" i="30"/>
  <c r="E20" i="30"/>
  <c r="F20" i="30"/>
  <c r="G20" i="30"/>
  <c r="H20" i="30"/>
  <c r="I20" i="30"/>
  <c r="J20" i="30"/>
  <c r="K20" i="30"/>
  <c r="L20" i="30"/>
  <c r="M23" i="30"/>
  <c r="M24" i="30"/>
  <c r="M25" i="30"/>
  <c r="M26" i="30"/>
  <c r="M27" i="30"/>
  <c r="M28" i="30"/>
  <c r="M29" i="30"/>
  <c r="M30" i="30"/>
  <c r="M31" i="30"/>
  <c r="M32" i="30"/>
  <c r="M33" i="30"/>
  <c r="M34" i="30"/>
  <c r="M35" i="30"/>
  <c r="M36" i="30"/>
  <c r="M37" i="30"/>
  <c r="M38" i="30"/>
  <c r="C39" i="30"/>
  <c r="D39" i="30"/>
  <c r="E39" i="30"/>
  <c r="F39" i="30"/>
  <c r="G39" i="30"/>
  <c r="H39" i="30"/>
  <c r="I39" i="30"/>
  <c r="J39" i="30"/>
  <c r="K39" i="30"/>
  <c r="L39" i="30"/>
  <c r="M42" i="30"/>
  <c r="M43" i="30"/>
  <c r="M45" i="30"/>
  <c r="M48" i="30"/>
  <c r="M50" i="30"/>
  <c r="M52" i="30"/>
  <c r="C53" i="30"/>
  <c r="D53" i="30"/>
  <c r="E53" i="30"/>
  <c r="F53" i="30"/>
  <c r="G53" i="30"/>
  <c r="H53" i="30"/>
  <c r="I53" i="30"/>
  <c r="J53" i="30"/>
  <c r="K53" i="30"/>
  <c r="M4" i="29"/>
  <c r="M5" i="29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C21" i="29"/>
  <c r="D21" i="29"/>
  <c r="E21" i="29"/>
  <c r="F21" i="29"/>
  <c r="G21" i="29"/>
  <c r="H21" i="29"/>
  <c r="I21" i="29"/>
  <c r="J21" i="29"/>
  <c r="K21" i="29"/>
  <c r="L21" i="29"/>
  <c r="M24" i="29"/>
  <c r="M25" i="29"/>
  <c r="M26" i="29"/>
  <c r="M27" i="29"/>
  <c r="M28" i="29"/>
  <c r="M29" i="29"/>
  <c r="M30" i="29"/>
  <c r="M31" i="29"/>
  <c r="M32" i="29"/>
  <c r="M33" i="29"/>
  <c r="M34" i="29"/>
  <c r="M35" i="29"/>
  <c r="M36" i="29"/>
  <c r="M37" i="29"/>
  <c r="M38" i="29"/>
  <c r="M39" i="29"/>
  <c r="M40" i="29"/>
  <c r="C41" i="29"/>
  <c r="D41" i="29"/>
  <c r="E41" i="29"/>
  <c r="F41" i="29"/>
  <c r="G41" i="29"/>
  <c r="H41" i="29"/>
  <c r="I41" i="29"/>
  <c r="J41" i="29"/>
  <c r="K41" i="29"/>
  <c r="L41" i="29"/>
  <c r="M44" i="29"/>
  <c r="M45" i="29"/>
  <c r="M47" i="29"/>
  <c r="M48" i="29"/>
  <c r="M49" i="29"/>
  <c r="M50" i="29"/>
  <c r="M51" i="29"/>
  <c r="M52" i="29"/>
  <c r="M53" i="29"/>
  <c r="M54" i="29"/>
  <c r="M55" i="29"/>
  <c r="M56" i="29"/>
  <c r="M57" i="29"/>
  <c r="M58" i="29"/>
  <c r="M59" i="29"/>
  <c r="M60" i="29"/>
  <c r="C61" i="29"/>
  <c r="D61" i="29"/>
  <c r="E61" i="29"/>
  <c r="F61" i="29"/>
  <c r="G61" i="29"/>
  <c r="H61" i="29"/>
  <c r="I61" i="29"/>
  <c r="J61" i="29"/>
  <c r="K61" i="29"/>
  <c r="M4" i="28"/>
  <c r="M5" i="28"/>
  <c r="M6" i="28"/>
  <c r="M7" i="28"/>
  <c r="M8" i="28"/>
  <c r="M9" i="28"/>
  <c r="M10" i="28"/>
  <c r="C11" i="28"/>
  <c r="D11" i="28"/>
  <c r="E11" i="28"/>
  <c r="F11" i="28"/>
  <c r="G11" i="28"/>
  <c r="H11" i="28"/>
  <c r="I11" i="28"/>
  <c r="J11" i="28"/>
  <c r="K11" i="28"/>
  <c r="L11" i="28"/>
  <c r="M14" i="28"/>
  <c r="M15" i="28"/>
  <c r="M16" i="28"/>
  <c r="M17" i="28"/>
  <c r="M18" i="28"/>
  <c r="M19" i="28"/>
  <c r="M20" i="28"/>
  <c r="C21" i="28"/>
  <c r="D21" i="28"/>
  <c r="E21" i="28"/>
  <c r="F21" i="28"/>
  <c r="G21" i="28"/>
  <c r="H21" i="28"/>
  <c r="I21" i="28"/>
  <c r="J21" i="28"/>
  <c r="K21" i="28"/>
  <c r="L21" i="28"/>
  <c r="M24" i="28"/>
  <c r="M25" i="28"/>
  <c r="M26" i="28"/>
  <c r="M27" i="28"/>
  <c r="M28" i="28"/>
  <c r="M29" i="28"/>
  <c r="M30" i="28"/>
  <c r="M31" i="28"/>
  <c r="C32" i="28"/>
  <c r="D32" i="28"/>
  <c r="E32" i="28"/>
  <c r="F32" i="28"/>
  <c r="G32" i="28"/>
  <c r="H32" i="28"/>
  <c r="I32" i="28"/>
  <c r="J32" i="28"/>
  <c r="K32" i="28"/>
  <c r="M4" i="21"/>
  <c r="M5" i="21"/>
  <c r="M6" i="21"/>
  <c r="M7" i="21"/>
  <c r="M8" i="21"/>
  <c r="M9" i="21"/>
  <c r="M10" i="21"/>
  <c r="C12" i="21"/>
  <c r="D12" i="21"/>
  <c r="E12" i="21"/>
  <c r="F12" i="21"/>
  <c r="G12" i="21"/>
  <c r="H12" i="21"/>
  <c r="I12" i="21"/>
  <c r="J12" i="21"/>
  <c r="K12" i="21"/>
  <c r="L12" i="21"/>
  <c r="M15" i="21"/>
  <c r="M16" i="21"/>
  <c r="M17" i="21"/>
  <c r="M18" i="21"/>
  <c r="M19" i="21"/>
  <c r="M20" i="21"/>
  <c r="M21" i="21"/>
  <c r="M22" i="21"/>
  <c r="C23" i="21"/>
  <c r="D23" i="21"/>
  <c r="E23" i="21"/>
  <c r="F23" i="21"/>
  <c r="G23" i="21"/>
  <c r="H23" i="21"/>
  <c r="I23" i="21"/>
  <c r="J23" i="21"/>
  <c r="K23" i="21"/>
  <c r="L23" i="21"/>
  <c r="M26" i="21"/>
  <c r="M27" i="21"/>
  <c r="M28" i="21"/>
  <c r="M29" i="21"/>
  <c r="M30" i="21"/>
  <c r="M31" i="21"/>
  <c r="M32" i="21"/>
  <c r="M33" i="21"/>
  <c r="C34" i="21"/>
  <c r="D34" i="21"/>
  <c r="E34" i="21"/>
  <c r="F34" i="21"/>
  <c r="N4" i="11"/>
  <c r="N5" i="11"/>
  <c r="D6" i="11"/>
  <c r="E6" i="11"/>
  <c r="F6" i="11"/>
  <c r="G6" i="11"/>
  <c r="H6" i="11"/>
  <c r="I6" i="11"/>
  <c r="J6" i="11"/>
  <c r="K6" i="11"/>
  <c r="L6" i="11"/>
  <c r="M6" i="11"/>
  <c r="N7" i="11"/>
  <c r="N8" i="11"/>
  <c r="D9" i="11"/>
  <c r="E9" i="11"/>
  <c r="F9" i="11"/>
  <c r="G9" i="11"/>
  <c r="H9" i="11"/>
  <c r="I9" i="11"/>
  <c r="J9" i="11"/>
  <c r="K9" i="11"/>
  <c r="L9" i="11"/>
  <c r="M9" i="11"/>
  <c r="N10" i="11"/>
  <c r="N11" i="11"/>
  <c r="D12" i="11"/>
  <c r="E12" i="11"/>
  <c r="F12" i="11"/>
  <c r="G12" i="11"/>
  <c r="H12" i="11"/>
  <c r="I12" i="11"/>
  <c r="J12" i="11"/>
  <c r="K12" i="11"/>
  <c r="L12" i="11"/>
  <c r="M12" i="11"/>
  <c r="N13" i="11"/>
  <c r="N14" i="11"/>
  <c r="D15" i="11"/>
  <c r="E15" i="11"/>
  <c r="F15" i="11"/>
  <c r="G15" i="11"/>
  <c r="H15" i="11"/>
  <c r="I15" i="11"/>
  <c r="J15" i="11"/>
  <c r="K15" i="11"/>
  <c r="L15" i="11"/>
  <c r="M15" i="11"/>
  <c r="N16" i="11"/>
  <c r="N17" i="11"/>
  <c r="D18" i="11"/>
  <c r="E18" i="11"/>
  <c r="F18" i="11"/>
  <c r="G18" i="11"/>
  <c r="H18" i="11"/>
  <c r="I18" i="11"/>
  <c r="J18" i="11"/>
  <c r="K18" i="11"/>
  <c r="L18" i="11"/>
  <c r="M18" i="11"/>
  <c r="N19" i="11"/>
  <c r="N20" i="11"/>
  <c r="D21" i="11"/>
  <c r="E21" i="11"/>
  <c r="F21" i="11"/>
  <c r="G21" i="11"/>
  <c r="H21" i="11"/>
  <c r="I21" i="11"/>
  <c r="J21" i="11"/>
  <c r="K21" i="11"/>
  <c r="L21" i="11"/>
  <c r="M21" i="11"/>
  <c r="N25" i="11"/>
  <c r="N26" i="11"/>
  <c r="D27" i="11"/>
  <c r="E27" i="11"/>
  <c r="F27" i="11"/>
  <c r="G27" i="11"/>
  <c r="H27" i="11"/>
  <c r="I27" i="11"/>
  <c r="J27" i="11"/>
  <c r="K27" i="11"/>
  <c r="L27" i="11"/>
  <c r="M27" i="11"/>
  <c r="N28" i="11"/>
  <c r="N29" i="11"/>
  <c r="D30" i="11"/>
  <c r="E30" i="11"/>
  <c r="F30" i="11"/>
  <c r="G30" i="11"/>
  <c r="H30" i="11"/>
  <c r="I30" i="11"/>
  <c r="J30" i="11"/>
  <c r="K30" i="11"/>
  <c r="L30" i="11"/>
  <c r="M30" i="11"/>
  <c r="N31" i="11"/>
  <c r="N32" i="11"/>
  <c r="D33" i="11"/>
  <c r="E33" i="11"/>
  <c r="F33" i="11"/>
  <c r="G33" i="11"/>
  <c r="H33" i="11"/>
  <c r="I33" i="11"/>
  <c r="J33" i="11"/>
  <c r="K33" i="11"/>
  <c r="L33" i="11"/>
  <c r="M33" i="11"/>
  <c r="N34" i="11"/>
  <c r="N35" i="11"/>
  <c r="D36" i="11"/>
  <c r="E36" i="11"/>
  <c r="F36" i="11"/>
  <c r="G36" i="11"/>
  <c r="H36" i="11"/>
  <c r="I36" i="11"/>
  <c r="J36" i="11"/>
  <c r="K36" i="11"/>
  <c r="L36" i="11"/>
  <c r="M36" i="11"/>
  <c r="N37" i="11"/>
  <c r="N38" i="11"/>
  <c r="D39" i="11"/>
  <c r="E39" i="11"/>
  <c r="F39" i="11"/>
  <c r="G39" i="11"/>
  <c r="H39" i="11"/>
  <c r="I39" i="11"/>
  <c r="J39" i="11"/>
  <c r="K39" i="11"/>
  <c r="L39" i="11"/>
  <c r="M39" i="11"/>
  <c r="N40" i="11"/>
  <c r="N41" i="11"/>
  <c r="D42" i="11"/>
  <c r="E42" i="11"/>
  <c r="F42" i="11"/>
  <c r="G42" i="11"/>
  <c r="H42" i="11"/>
  <c r="I42" i="11"/>
  <c r="J42" i="11"/>
  <c r="K42" i="11"/>
  <c r="L42" i="11"/>
  <c r="M42" i="11"/>
  <c r="N46" i="11"/>
  <c r="N47" i="11"/>
  <c r="D48" i="11"/>
  <c r="E48" i="11"/>
  <c r="F48" i="11"/>
  <c r="G48" i="11"/>
  <c r="H48" i="11"/>
  <c r="I48" i="11"/>
  <c r="J48" i="11"/>
  <c r="K48" i="11"/>
  <c r="L48" i="11"/>
  <c r="N49" i="11"/>
  <c r="N50" i="11"/>
  <c r="D51" i="11"/>
  <c r="E51" i="11"/>
  <c r="F51" i="11"/>
  <c r="G51" i="11"/>
  <c r="H51" i="11"/>
  <c r="I51" i="11"/>
  <c r="J51" i="11"/>
  <c r="K51" i="11"/>
  <c r="L51" i="11"/>
  <c r="N52" i="11"/>
  <c r="N53" i="11"/>
  <c r="D54" i="11"/>
  <c r="E54" i="11"/>
  <c r="F54" i="11"/>
  <c r="G54" i="11"/>
  <c r="H54" i="11"/>
  <c r="I54" i="11"/>
  <c r="J54" i="11"/>
  <c r="K54" i="11"/>
  <c r="L54" i="11"/>
  <c r="N55" i="11"/>
  <c r="N56" i="11"/>
  <c r="D57" i="11"/>
  <c r="E57" i="11"/>
  <c r="F57" i="11"/>
  <c r="G57" i="11"/>
  <c r="H57" i="11"/>
  <c r="I57" i="11"/>
  <c r="J57" i="11"/>
  <c r="K57" i="11"/>
  <c r="L57" i="11"/>
  <c r="N58" i="11"/>
  <c r="N59" i="11"/>
  <c r="D60" i="11"/>
  <c r="E60" i="11"/>
  <c r="F60" i="11"/>
  <c r="G60" i="11"/>
  <c r="H60" i="11"/>
  <c r="I60" i="11"/>
  <c r="J60" i="11"/>
  <c r="K60" i="11"/>
  <c r="L60" i="11"/>
  <c r="N61" i="11"/>
  <c r="N62" i="11"/>
  <c r="D63" i="11"/>
  <c r="E63" i="11"/>
  <c r="F63" i="11"/>
  <c r="G63" i="11"/>
  <c r="H63" i="11"/>
  <c r="I63" i="11"/>
  <c r="J63" i="11"/>
  <c r="K63" i="11"/>
  <c r="L63" i="11"/>
  <c r="M4" i="9"/>
  <c r="M5" i="9"/>
  <c r="M6" i="9"/>
  <c r="M7" i="9"/>
  <c r="C8" i="9"/>
  <c r="D8" i="9"/>
  <c r="E8" i="9"/>
  <c r="F8" i="9"/>
  <c r="G8" i="9"/>
  <c r="H8" i="9"/>
  <c r="I8" i="9"/>
  <c r="J8" i="9"/>
  <c r="K8" i="9"/>
  <c r="L8" i="9"/>
  <c r="M9" i="9"/>
  <c r="M10" i="9"/>
  <c r="M11" i="9"/>
  <c r="M12" i="9"/>
  <c r="M13" i="9"/>
  <c r="M14" i="9"/>
  <c r="C15" i="9"/>
  <c r="D15" i="9"/>
  <c r="E15" i="9"/>
  <c r="F15" i="9"/>
  <c r="G15" i="9"/>
  <c r="H15" i="9"/>
  <c r="I15" i="9"/>
  <c r="J15" i="9"/>
  <c r="K15" i="9"/>
  <c r="L15" i="9"/>
  <c r="M19" i="9"/>
  <c r="M20" i="9"/>
  <c r="M21" i="9"/>
  <c r="M22" i="9"/>
  <c r="C23" i="9"/>
  <c r="D23" i="9"/>
  <c r="E23" i="9"/>
  <c r="F23" i="9"/>
  <c r="G23" i="9"/>
  <c r="H23" i="9"/>
  <c r="I23" i="9"/>
  <c r="J23" i="9"/>
  <c r="K23" i="9"/>
  <c r="L23" i="9"/>
  <c r="M24" i="9"/>
  <c r="M25" i="9"/>
  <c r="M26" i="9"/>
  <c r="M27" i="9"/>
  <c r="M28" i="9"/>
  <c r="M29" i="9"/>
  <c r="M30" i="9"/>
  <c r="C31" i="9"/>
  <c r="D31" i="9"/>
  <c r="E31" i="9"/>
  <c r="F31" i="9"/>
  <c r="G31" i="9"/>
  <c r="H31" i="9"/>
  <c r="I31" i="9"/>
  <c r="J31" i="9"/>
  <c r="K31" i="9"/>
  <c r="L31" i="9"/>
  <c r="M35" i="9"/>
  <c r="M36" i="9"/>
  <c r="M37" i="9"/>
  <c r="M38" i="9"/>
  <c r="M39" i="9"/>
  <c r="M40" i="9"/>
  <c r="M41" i="9"/>
  <c r="C42" i="9"/>
  <c r="D42" i="9"/>
  <c r="E42" i="9"/>
  <c r="F42" i="9"/>
  <c r="G42" i="9"/>
  <c r="H42" i="9"/>
  <c r="I42" i="9"/>
  <c r="J42" i="9"/>
  <c r="K42" i="9"/>
  <c r="M43" i="9"/>
  <c r="M44" i="9"/>
  <c r="M45" i="9"/>
  <c r="M46" i="9"/>
  <c r="M47" i="9"/>
  <c r="M48" i="9"/>
  <c r="M49" i="9"/>
  <c r="M50" i="9"/>
  <c r="M51" i="9"/>
  <c r="M52" i="9"/>
  <c r="M53" i="9"/>
  <c r="M56" i="9"/>
  <c r="C57" i="9"/>
  <c r="D57" i="9"/>
  <c r="E57" i="9"/>
  <c r="F57" i="9"/>
  <c r="G57" i="9"/>
  <c r="H57" i="9"/>
  <c r="I57" i="9"/>
  <c r="J57" i="9"/>
  <c r="K57" i="9"/>
  <c r="M4" i="7"/>
  <c r="M5" i="7"/>
  <c r="M6" i="7"/>
  <c r="B60" i="15" s="1"/>
  <c r="M7" i="7"/>
  <c r="M8" i="7"/>
  <c r="M9" i="7"/>
  <c r="C10" i="7"/>
  <c r="D10" i="7"/>
  <c r="E10" i="7"/>
  <c r="F10" i="7"/>
  <c r="G10" i="7"/>
  <c r="H10" i="7"/>
  <c r="I10" i="7"/>
  <c r="J10" i="7"/>
  <c r="K10" i="7"/>
  <c r="L10" i="7"/>
  <c r="M13" i="7"/>
  <c r="M14" i="7"/>
  <c r="M15" i="7"/>
  <c r="M16" i="7"/>
  <c r="M17" i="7"/>
  <c r="M18" i="7"/>
  <c r="C19" i="7"/>
  <c r="D19" i="7"/>
  <c r="E19" i="7"/>
  <c r="F19" i="7"/>
  <c r="G19" i="7"/>
  <c r="H19" i="7"/>
  <c r="I19" i="7"/>
  <c r="J19" i="7"/>
  <c r="K19" i="7"/>
  <c r="L19" i="7"/>
  <c r="M22" i="7"/>
  <c r="M23" i="7"/>
  <c r="M24" i="7"/>
  <c r="M25" i="7"/>
  <c r="M26" i="7"/>
  <c r="M27" i="7"/>
  <c r="C28" i="7"/>
  <c r="D28" i="7"/>
  <c r="E28" i="7"/>
  <c r="F28" i="7"/>
  <c r="G28" i="7"/>
  <c r="I28" i="7"/>
  <c r="J28" i="7"/>
  <c r="K28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30" i="6"/>
  <c r="E31" i="6"/>
  <c r="E33" i="6"/>
  <c r="B2" i="28"/>
  <c r="B2" i="29"/>
  <c r="B42" i="15" l="1"/>
  <c r="C42" i="15"/>
  <c r="B69" i="15"/>
  <c r="B59" i="15"/>
  <c r="B58" i="15"/>
  <c r="B70" i="15"/>
  <c r="B67" i="15"/>
  <c r="B72" i="15" s="1"/>
  <c r="B62" i="15"/>
  <c r="B61" i="15"/>
  <c r="B68" i="15"/>
  <c r="J27" i="60"/>
  <c r="H27" i="60"/>
  <c r="F27" i="60"/>
  <c r="D27" i="60"/>
  <c r="K26" i="60"/>
  <c r="I26" i="60"/>
  <c r="G26" i="60"/>
  <c r="E26" i="60"/>
  <c r="C26" i="60"/>
  <c r="J25" i="60"/>
  <c r="H25" i="60"/>
  <c r="F25" i="60"/>
  <c r="D25" i="60"/>
  <c r="K24" i="60"/>
  <c r="I24" i="60"/>
  <c r="G24" i="60"/>
  <c r="E24" i="60"/>
  <c r="C24" i="60"/>
  <c r="J23" i="60"/>
  <c r="H23" i="60"/>
  <c r="F23" i="60"/>
  <c r="D23" i="60"/>
  <c r="K22" i="60"/>
  <c r="I22" i="60"/>
  <c r="G22" i="60"/>
  <c r="E22" i="60"/>
  <c r="C22" i="60"/>
  <c r="K18" i="60"/>
  <c r="I18" i="60"/>
  <c r="G18" i="60"/>
  <c r="E18" i="60"/>
  <c r="C18" i="60"/>
  <c r="K17" i="60"/>
  <c r="I17" i="60"/>
  <c r="G17" i="60"/>
  <c r="E17" i="60"/>
  <c r="C17" i="60"/>
  <c r="K16" i="60"/>
  <c r="I16" i="60"/>
  <c r="G16" i="60"/>
  <c r="E16" i="60"/>
  <c r="C16" i="60"/>
  <c r="K15" i="60"/>
  <c r="I15" i="60"/>
  <c r="G15" i="60"/>
  <c r="E15" i="60"/>
  <c r="C15" i="60"/>
  <c r="K14" i="60"/>
  <c r="I14" i="60"/>
  <c r="G14" i="60"/>
  <c r="E14" i="60"/>
  <c r="C14" i="60"/>
  <c r="K13" i="60"/>
  <c r="I13" i="60"/>
  <c r="G13" i="60"/>
  <c r="E13" i="60"/>
  <c r="C13" i="60"/>
  <c r="K9" i="60"/>
  <c r="I9" i="60"/>
  <c r="G9" i="60"/>
  <c r="E9" i="60"/>
  <c r="C9" i="60"/>
  <c r="K8" i="60"/>
  <c r="I8" i="60"/>
  <c r="G8" i="60"/>
  <c r="E8" i="60"/>
  <c r="C8" i="60"/>
  <c r="K7" i="60"/>
  <c r="I7" i="60"/>
  <c r="G7" i="60"/>
  <c r="E7" i="60"/>
  <c r="C7" i="60"/>
  <c r="K6" i="60"/>
  <c r="I6" i="60"/>
  <c r="G6" i="60"/>
  <c r="E6" i="60"/>
  <c r="C6" i="60"/>
  <c r="K5" i="60"/>
  <c r="I5" i="60"/>
  <c r="G5" i="60"/>
  <c r="E5" i="60"/>
  <c r="C5" i="60"/>
  <c r="K4" i="60"/>
  <c r="I4" i="60"/>
  <c r="G4" i="60"/>
  <c r="E4" i="60"/>
  <c r="C4" i="60"/>
  <c r="L22" i="60"/>
  <c r="L24" i="60"/>
  <c r="L26" i="60"/>
  <c r="M70" i="9"/>
  <c r="C32" i="60"/>
  <c r="C34" i="60"/>
  <c r="C36" i="60"/>
  <c r="K27" i="60"/>
  <c r="I27" i="60"/>
  <c r="G27" i="60"/>
  <c r="E27" i="60"/>
  <c r="C27" i="60"/>
  <c r="J26" i="60"/>
  <c r="H26" i="60"/>
  <c r="F26" i="60"/>
  <c r="D26" i="60"/>
  <c r="K25" i="60"/>
  <c r="I25" i="60"/>
  <c r="G25" i="60"/>
  <c r="E25" i="60"/>
  <c r="C25" i="60"/>
  <c r="J24" i="60"/>
  <c r="H24" i="60"/>
  <c r="F24" i="60"/>
  <c r="D24" i="60"/>
  <c r="K23" i="60"/>
  <c r="I23" i="60"/>
  <c r="G23" i="60"/>
  <c r="E23" i="60"/>
  <c r="C23" i="60"/>
  <c r="J22" i="60"/>
  <c r="H22" i="60"/>
  <c r="F22" i="60"/>
  <c r="D22" i="60"/>
  <c r="L18" i="60"/>
  <c r="J18" i="60"/>
  <c r="H18" i="60"/>
  <c r="F18" i="60"/>
  <c r="D18" i="60"/>
  <c r="L17" i="60"/>
  <c r="J17" i="60"/>
  <c r="H17" i="60"/>
  <c r="F17" i="60"/>
  <c r="D17" i="60"/>
  <c r="L16" i="60"/>
  <c r="J16" i="60"/>
  <c r="H16" i="60"/>
  <c r="F16" i="60"/>
  <c r="D16" i="60"/>
  <c r="L15" i="60"/>
  <c r="J15" i="60"/>
  <c r="H15" i="60"/>
  <c r="F15" i="60"/>
  <c r="D15" i="60"/>
  <c r="L14" i="60"/>
  <c r="J14" i="60"/>
  <c r="H14" i="60"/>
  <c r="F14" i="60"/>
  <c r="D14" i="60"/>
  <c r="L13" i="60"/>
  <c r="J13" i="60"/>
  <c r="H13" i="60"/>
  <c r="F13" i="60"/>
  <c r="D13" i="60"/>
  <c r="L9" i="60"/>
  <c r="J9" i="60"/>
  <c r="H9" i="60"/>
  <c r="F9" i="60"/>
  <c r="D9" i="60"/>
  <c r="L8" i="60"/>
  <c r="J8" i="60"/>
  <c r="H8" i="60"/>
  <c r="F8" i="60"/>
  <c r="D8" i="60"/>
  <c r="L7" i="60"/>
  <c r="J7" i="60"/>
  <c r="H7" i="60"/>
  <c r="F7" i="60"/>
  <c r="D7" i="60"/>
  <c r="L6" i="60"/>
  <c r="J6" i="60"/>
  <c r="H6" i="60"/>
  <c r="F6" i="60"/>
  <c r="D6" i="60"/>
  <c r="L5" i="60"/>
  <c r="J5" i="60"/>
  <c r="H5" i="60"/>
  <c r="F5" i="60"/>
  <c r="D5" i="60"/>
  <c r="L4" i="60"/>
  <c r="J4" i="60"/>
  <c r="H4" i="60"/>
  <c r="F4" i="60"/>
  <c r="D4" i="60"/>
  <c r="L23" i="60"/>
  <c r="L25" i="60"/>
  <c r="L27" i="60"/>
  <c r="C31" i="60"/>
  <c r="C33" i="60"/>
  <c r="C35" i="60"/>
  <c r="F14" i="41"/>
  <c r="J14" i="41"/>
  <c r="M21" i="31"/>
  <c r="G27" i="41"/>
  <c r="K27" i="41"/>
  <c r="C40" i="41"/>
  <c r="E14" i="41"/>
  <c r="I14" i="41"/>
  <c r="F27" i="41"/>
  <c r="J27" i="41"/>
  <c r="M43" i="11"/>
  <c r="I43" i="11"/>
  <c r="E43" i="11"/>
  <c r="D14" i="41"/>
  <c r="H14" i="41"/>
  <c r="L14" i="41"/>
  <c r="E27" i="41"/>
  <c r="I27" i="41"/>
  <c r="C14" i="41"/>
  <c r="G14" i="41"/>
  <c r="K14" i="41"/>
  <c r="D27" i="41"/>
  <c r="H27" i="41"/>
  <c r="L27" i="41"/>
  <c r="N6" i="11"/>
  <c r="K16" i="9"/>
  <c r="M11" i="31"/>
  <c r="G16" i="9"/>
  <c r="C16" i="9"/>
  <c r="E64" i="11"/>
  <c r="E22" i="11"/>
  <c r="D58" i="9"/>
  <c r="N21" i="11"/>
  <c r="N18" i="11"/>
  <c r="N12" i="11"/>
  <c r="N9" i="11"/>
  <c r="H16" i="9"/>
  <c r="D32" i="15"/>
  <c r="E32" i="15" s="1"/>
  <c r="N36" i="11"/>
  <c r="D16" i="9"/>
  <c r="M10" i="7"/>
  <c r="H58" i="9"/>
  <c r="L16" i="9"/>
  <c r="I32" i="9"/>
  <c r="E32" i="9"/>
  <c r="M21" i="28"/>
  <c r="M32" i="28"/>
  <c r="D85" i="11"/>
  <c r="J16" i="9"/>
  <c r="F16" i="9"/>
  <c r="I16" i="9"/>
  <c r="E16" i="9"/>
  <c r="K32" i="9"/>
  <c r="C93" i="9"/>
  <c r="G32" i="9"/>
  <c r="C32" i="9"/>
  <c r="M57" i="9"/>
  <c r="J58" i="9"/>
  <c r="F58" i="9"/>
  <c r="M21" i="29"/>
  <c r="M11" i="28"/>
  <c r="K64" i="11"/>
  <c r="I64" i="11"/>
  <c r="G64" i="11"/>
  <c r="N42" i="11"/>
  <c r="N39" i="11"/>
  <c r="C27" i="41"/>
  <c r="L58" i="9"/>
  <c r="M28" i="7"/>
  <c r="M19" i="7"/>
  <c r="M22" i="11"/>
  <c r="N63" i="11"/>
  <c r="N57" i="11"/>
  <c r="N51" i="11"/>
  <c r="N27" i="11"/>
  <c r="N15" i="11"/>
  <c r="M61" i="29"/>
  <c r="D28" i="15"/>
  <c r="E28" i="15" s="1"/>
  <c r="D26" i="15"/>
  <c r="E26" i="15" s="1"/>
  <c r="D23" i="15"/>
  <c r="E23" i="15" s="1"/>
  <c r="D17" i="15"/>
  <c r="E17" i="15" s="1"/>
  <c r="K22" i="11"/>
  <c r="I22" i="11"/>
  <c r="G22" i="11"/>
  <c r="D15" i="15"/>
  <c r="E15" i="15" s="1"/>
  <c r="D13" i="15"/>
  <c r="E13" i="15" s="1"/>
  <c r="D24" i="15"/>
  <c r="D11" i="15"/>
  <c r="E11" i="15" s="1"/>
  <c r="D10" i="15"/>
  <c r="E10" i="15" s="1"/>
  <c r="D9" i="15"/>
  <c r="E9" i="15" s="1"/>
  <c r="D7" i="15"/>
  <c r="E7" i="15" s="1"/>
  <c r="D5" i="15"/>
  <c r="E5" i="15" s="1"/>
  <c r="D4" i="15"/>
  <c r="M34" i="21"/>
  <c r="M12" i="21"/>
  <c r="M23" i="21"/>
  <c r="L64" i="11"/>
  <c r="J64" i="11"/>
  <c r="H64" i="11"/>
  <c r="F64" i="11"/>
  <c r="D64" i="11"/>
  <c r="K43" i="11"/>
  <c r="G43" i="11"/>
  <c r="N30" i="11"/>
  <c r="M64" i="11"/>
  <c r="D30" i="15"/>
  <c r="E30" i="15" s="1"/>
  <c r="D29" i="15"/>
  <c r="E29" i="15" s="1"/>
  <c r="D21" i="15"/>
  <c r="E21" i="15" s="1"/>
  <c r="D19" i="15"/>
  <c r="E19" i="15" s="1"/>
  <c r="D18" i="15"/>
  <c r="E18" i="15" s="1"/>
  <c r="K58" i="9"/>
  <c r="I58" i="9"/>
  <c r="G58" i="9"/>
  <c r="E58" i="9"/>
  <c r="C58" i="9"/>
  <c r="M42" i="9"/>
  <c r="L32" i="9"/>
  <c r="J32" i="9"/>
  <c r="H32" i="9"/>
  <c r="F32" i="9"/>
  <c r="D32" i="9"/>
  <c r="M31" i="9"/>
  <c r="M23" i="9"/>
  <c r="M8" i="9"/>
  <c r="M15" i="9"/>
  <c r="M41" i="29"/>
  <c r="M53" i="30"/>
  <c r="M39" i="30"/>
  <c r="M20" i="30"/>
  <c r="D31" i="15"/>
  <c r="E31" i="15" s="1"/>
  <c r="D27" i="15"/>
  <c r="E27" i="15" s="1"/>
  <c r="D22" i="15"/>
  <c r="E22" i="15" s="1"/>
  <c r="D14" i="15"/>
  <c r="N60" i="11"/>
  <c r="N54" i="11"/>
  <c r="N48" i="11"/>
  <c r="L43" i="11"/>
  <c r="J43" i="11"/>
  <c r="H43" i="11"/>
  <c r="F43" i="11"/>
  <c r="D43" i="11"/>
  <c r="N33" i="11"/>
  <c r="L22" i="11"/>
  <c r="J22" i="11"/>
  <c r="H22" i="11"/>
  <c r="F22" i="11"/>
  <c r="D22" i="11"/>
  <c r="D25" i="15"/>
  <c r="E25" i="15" s="1"/>
  <c r="D20" i="15"/>
  <c r="E20" i="15" s="1"/>
  <c r="D16" i="15"/>
  <c r="F16" i="15" s="1"/>
  <c r="D12" i="15"/>
  <c r="E12" i="15" s="1"/>
  <c r="D8" i="15"/>
  <c r="E8" i="15" s="1"/>
  <c r="D6" i="15"/>
  <c r="F6" i="15" s="1"/>
  <c r="D42" i="15" l="1"/>
  <c r="E42" i="15" s="1"/>
  <c r="B53" i="15"/>
  <c r="G10" i="60"/>
  <c r="K10" i="60"/>
  <c r="C19" i="60"/>
  <c r="G19" i="60"/>
  <c r="K19" i="60"/>
  <c r="M24" i="60"/>
  <c r="M14" i="60"/>
  <c r="J19" i="60"/>
  <c r="E28" i="60"/>
  <c r="I28" i="60"/>
  <c r="F10" i="60"/>
  <c r="J10" i="60"/>
  <c r="M7" i="60"/>
  <c r="M23" i="60"/>
  <c r="M27" i="60"/>
  <c r="M17" i="60"/>
  <c r="F28" i="60"/>
  <c r="J28" i="60"/>
  <c r="D54" i="15"/>
  <c r="M16" i="60"/>
  <c r="M6" i="60"/>
  <c r="M9" i="60"/>
  <c r="D10" i="60"/>
  <c r="H19" i="60"/>
  <c r="M93" i="9"/>
  <c r="C10" i="60"/>
  <c r="E10" i="60"/>
  <c r="I10" i="60"/>
  <c r="M15" i="60"/>
  <c r="E19" i="60"/>
  <c r="I19" i="60"/>
  <c r="M22" i="60"/>
  <c r="M26" i="60"/>
  <c r="L28" i="60"/>
  <c r="F19" i="60"/>
  <c r="C28" i="60"/>
  <c r="G28" i="60"/>
  <c r="K28" i="60"/>
  <c r="H10" i="60"/>
  <c r="M13" i="60"/>
  <c r="M25" i="60"/>
  <c r="L10" i="60"/>
  <c r="M18" i="60"/>
  <c r="H28" i="60"/>
  <c r="C37" i="60"/>
  <c r="M5" i="60"/>
  <c r="M8" i="60"/>
  <c r="D28" i="60"/>
  <c r="M4" i="60"/>
  <c r="D19" i="60"/>
  <c r="L19" i="60"/>
  <c r="F4" i="15"/>
  <c r="B51" i="15"/>
  <c r="E14" i="15"/>
  <c r="B52" i="15"/>
  <c r="E24" i="15"/>
  <c r="N43" i="11"/>
  <c r="M14" i="41"/>
  <c r="E20" i="31"/>
  <c r="H10" i="31"/>
  <c r="J20" i="31"/>
  <c r="I10" i="31"/>
  <c r="J10" i="31"/>
  <c r="L20" i="31"/>
  <c r="D20" i="31"/>
  <c r="G10" i="31"/>
  <c r="C30" i="31"/>
  <c r="G20" i="31"/>
  <c r="M27" i="41"/>
  <c r="I20" i="31"/>
  <c r="L10" i="31"/>
  <c r="D10" i="31"/>
  <c r="F20" i="31"/>
  <c r="E10" i="31"/>
  <c r="F10" i="31"/>
  <c r="C20" i="31"/>
  <c r="H20" i="31"/>
  <c r="K10" i="31"/>
  <c r="C10" i="31"/>
  <c r="K20" i="31"/>
  <c r="E16" i="15"/>
  <c r="E33" i="15"/>
  <c r="F33" i="15"/>
  <c r="F8" i="15"/>
  <c r="F24" i="15"/>
  <c r="F7" i="15"/>
  <c r="F15" i="15"/>
  <c r="F23" i="15"/>
  <c r="F31" i="15"/>
  <c r="F14" i="15"/>
  <c r="F22" i="15"/>
  <c r="F30" i="15"/>
  <c r="F5" i="15"/>
  <c r="F13" i="15"/>
  <c r="F21" i="15"/>
  <c r="F29" i="15"/>
  <c r="F32" i="15"/>
  <c r="F12" i="15"/>
  <c r="F20" i="15"/>
  <c r="F28" i="15"/>
  <c r="F11" i="15"/>
  <c r="F19" i="15"/>
  <c r="F27" i="15"/>
  <c r="F34" i="15"/>
  <c r="F10" i="15"/>
  <c r="F18" i="15"/>
  <c r="F26" i="15"/>
  <c r="F9" i="15"/>
  <c r="F17" i="15"/>
  <c r="F25" i="15"/>
  <c r="N22" i="11"/>
  <c r="E34" i="15"/>
  <c r="B64" i="15"/>
  <c r="C63" i="15" s="1"/>
  <c r="E4" i="15"/>
  <c r="N64" i="11"/>
  <c r="E6" i="15"/>
  <c r="M32" i="9"/>
  <c r="M58" i="9"/>
  <c r="M16" i="9"/>
  <c r="F42" i="15" l="1"/>
  <c r="B55" i="15"/>
  <c r="C68" i="15"/>
  <c r="M28" i="60"/>
  <c r="M10" i="60"/>
  <c r="M19" i="60"/>
  <c r="D53" i="15"/>
  <c r="D52" i="15"/>
  <c r="D51" i="15"/>
  <c r="M20" i="31"/>
  <c r="M10" i="31"/>
  <c r="C61" i="15"/>
  <c r="C59" i="15"/>
  <c r="C62" i="15"/>
  <c r="C64" i="15"/>
  <c r="C58" i="15"/>
  <c r="C60" i="15"/>
  <c r="C67" i="15" l="1"/>
  <c r="C71" i="15"/>
  <c r="C70" i="15"/>
  <c r="C72" i="15"/>
  <c r="C73" i="15"/>
  <c r="C69" i="15"/>
  <c r="D55" i="15"/>
</calcChain>
</file>

<file path=xl/sharedStrings.xml><?xml version="1.0" encoding="utf-8"?>
<sst xmlns="http://schemas.openxmlformats.org/spreadsheetml/2006/main" count="2433" uniqueCount="359">
  <si>
    <t>Tittel</t>
  </si>
  <si>
    <t>Dr.philos.</t>
  </si>
  <si>
    <t>Dr.med.</t>
  </si>
  <si>
    <t>Dr.juris</t>
  </si>
  <si>
    <t>Dr.theol.</t>
  </si>
  <si>
    <t>-</t>
  </si>
  <si>
    <t>Dr.techn.</t>
  </si>
  <si>
    <t>Dr.odont.</t>
  </si>
  <si>
    <t>Dr.med.vet.</t>
  </si>
  <si>
    <t>Dr.agric.</t>
  </si>
  <si>
    <t>Dr.oecon.</t>
  </si>
  <si>
    <t>Dr.ing.</t>
  </si>
  <si>
    <t>Dr.scient.</t>
  </si>
  <si>
    <t>Dr.artium</t>
  </si>
  <si>
    <t>Dr.polit.</t>
  </si>
  <si>
    <t>Dr.psychol.</t>
  </si>
  <si>
    <t>Totalt</t>
  </si>
  <si>
    <t>År</t>
  </si>
  <si>
    <t>Kvinner</t>
  </si>
  <si>
    <t>Menn</t>
  </si>
  <si>
    <t>Fagområde</t>
  </si>
  <si>
    <t>Humaniora</t>
  </si>
  <si>
    <t>Samfunnsvitenskap</t>
  </si>
  <si>
    <t>Matematikk/naturvitenskap</t>
  </si>
  <si>
    <t>Teknologi</t>
  </si>
  <si>
    <t>Medisin</t>
  </si>
  <si>
    <t>Institusjon</t>
  </si>
  <si>
    <t>Univ. i Oslo</t>
  </si>
  <si>
    <t>Univ. i Bergen</t>
  </si>
  <si>
    <t>NTNU</t>
  </si>
  <si>
    <t>Univ. i Tromsø</t>
  </si>
  <si>
    <t>Delsum universiteter</t>
  </si>
  <si>
    <t>Norges landbrukshøgskole</t>
  </si>
  <si>
    <t>Norges veterinærhøgskole</t>
  </si>
  <si>
    <t>Norges Handelshøyskole</t>
  </si>
  <si>
    <t>Norges idrettshøgskole</t>
  </si>
  <si>
    <t>..</t>
  </si>
  <si>
    <t>Arkitekthøgskolen i Oslo</t>
  </si>
  <si>
    <t>Menighetsfakultetet</t>
  </si>
  <si>
    <t>Handelshøyskolen BI</t>
  </si>
  <si>
    <t>Høgskolen i Stavanger</t>
  </si>
  <si>
    <t>Delsum høgskoler</t>
  </si>
  <si>
    <t xml:space="preserve">  Kvinner</t>
  </si>
  <si>
    <t xml:space="preserve">  Menn</t>
  </si>
  <si>
    <t xml:space="preserve">  Begge kjønn</t>
  </si>
  <si>
    <t>Landbruksfag og veterinærmedisin</t>
  </si>
  <si>
    <t>Figurgrunnlag</t>
  </si>
  <si>
    <t>Fig. 1</t>
  </si>
  <si>
    <t>Fig. 2</t>
  </si>
  <si>
    <t>Prosentandel kvinner</t>
  </si>
  <si>
    <t>1980</t>
  </si>
  <si>
    <t>1985</t>
  </si>
  <si>
    <t>1990</t>
  </si>
  <si>
    <t>1995</t>
  </si>
  <si>
    <t>2000</t>
  </si>
  <si>
    <t>Fig. 3</t>
  </si>
  <si>
    <t>Matematikk/natur-vitenskap</t>
  </si>
  <si>
    <t>NHH</t>
  </si>
  <si>
    <t>Andre</t>
  </si>
  <si>
    <t>Norges musikkhøgskole</t>
  </si>
  <si>
    <t>Ph.D.</t>
  </si>
  <si>
    <t>Tabeller og figurer</t>
  </si>
  <si>
    <t>Høgskolen i Bodø</t>
  </si>
  <si>
    <t>Tabell- og figuroversikt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</si>
  <si>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</si>
  <si>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</si>
  <si>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</si>
  <si>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</si>
  <si>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</si>
  <si>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</si>
  <si>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</si>
  <si>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</si>
  <si>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Doktorgrader hovedside</t>
  </si>
  <si>
    <t>Gj.sn. 1980-89</t>
  </si>
  <si>
    <t>Gj.sn. 1990-99</t>
  </si>
  <si>
    <t>Sum 1980-89</t>
  </si>
  <si>
    <t>Sum 1990-99</t>
  </si>
  <si>
    <t>Tabell 9</t>
  </si>
  <si>
    <t>Tabell 10</t>
  </si>
  <si>
    <t>Tabell 11</t>
  </si>
  <si>
    <t>Teologi</t>
  </si>
  <si>
    <t>Jus</t>
  </si>
  <si>
    <t>Historisk-filosofisk</t>
  </si>
  <si>
    <t>Matematikk-naturvitenskap</t>
  </si>
  <si>
    <t>Odontologi</t>
  </si>
  <si>
    <r>
      <t>Samfunnsvitenskap</t>
    </r>
    <r>
      <rPr>
        <vertAlign val="superscript"/>
        <sz val="8"/>
        <color indexed="8"/>
        <rFont val="Arial"/>
        <family val="2"/>
      </rPr>
      <t>1)</t>
    </r>
  </si>
  <si>
    <r>
      <t>Utdanningsvitenskap</t>
    </r>
    <r>
      <rPr>
        <vertAlign val="superscript"/>
        <sz val="8"/>
        <color indexed="8"/>
        <rFont val="Arial"/>
        <family val="2"/>
      </rPr>
      <t>1)</t>
    </r>
  </si>
  <si>
    <t>Fakultet</t>
  </si>
  <si>
    <t>Utdanningsvitenskap</t>
  </si>
  <si>
    <r>
      <t>1)</t>
    </r>
    <r>
      <rPr>
        <sz val="7"/>
        <color indexed="8"/>
        <rFont val="Arial"/>
        <family val="2"/>
      </rPr>
      <t xml:space="preserve"> Grader ved Inst. for spesialpedagogikk er tatt med under Samfunnsvitenskap t.o.m 1995. Administrativt var instituttet (den tidligere Statens
    spesiallærerhøgskole) direkte underlagt Kollegiet fram til 1.1.1996. Inngår deretter under Utdanningsvitenskap.</t>
    </r>
  </si>
  <si>
    <t>Psykologi</t>
  </si>
  <si>
    <t>Naturvitenskap og teknologi</t>
  </si>
  <si>
    <t>Fysikk, informatikk og matematikk</t>
  </si>
  <si>
    <t>Kjemi og biologi</t>
  </si>
  <si>
    <t>Ingeniørvitenskap og teknologi</t>
  </si>
  <si>
    <t>Bygg og miljøteknikk</t>
  </si>
  <si>
    <t>Informasjonsteknologi, matematikk og elektroteknikk</t>
  </si>
  <si>
    <t>Elektroteknikk og telekommunikasjon</t>
  </si>
  <si>
    <t>Geofag og petroleumsteknologi</t>
  </si>
  <si>
    <t>Marinteknikk</t>
  </si>
  <si>
    <t>Maskinteknikk</t>
  </si>
  <si>
    <t>Uspes. fakultet (Høgskolene i Telemark, Narvik og Stavanger)</t>
  </si>
  <si>
    <t>Dr.ing./dr.techn. før 1997</t>
  </si>
  <si>
    <r>
      <t>Samf.vitenskap og teknologiledelse</t>
    </r>
    <r>
      <rPr>
        <vertAlign val="superscript"/>
        <sz val="8"/>
        <color indexed="8"/>
        <rFont val="Arial"/>
        <family val="2"/>
      </rPr>
      <t>2)</t>
    </r>
  </si>
  <si>
    <r>
      <t>Arkitektur og billedkunst</t>
    </r>
    <r>
      <rPr>
        <vertAlign val="superscript"/>
        <sz val="8"/>
        <color indexed="8"/>
        <rFont val="Arial"/>
        <family val="2"/>
      </rPr>
      <t>1)</t>
    </r>
  </si>
  <si>
    <r>
      <t>Fakultet</t>
    </r>
    <r>
      <rPr>
        <vertAlign val="superscript"/>
        <sz val="8"/>
        <color indexed="8"/>
        <rFont val="Arial"/>
        <family val="2"/>
      </rPr>
      <t>1)</t>
    </r>
  </si>
  <si>
    <t>Samf.vitenskap og teknologiledelse</t>
  </si>
  <si>
    <t>Humanistisk</t>
  </si>
  <si>
    <t>Medisinsk biologi</t>
  </si>
  <si>
    <t>Klinisk medisin</t>
  </si>
  <si>
    <t>Samfunnsmedisin</t>
  </si>
  <si>
    <t>Språk og litteratur</t>
  </si>
  <si>
    <t>Matematiske realfag</t>
  </si>
  <si>
    <t>Biologi og geologi</t>
  </si>
  <si>
    <t>Norges fiskerihøgskole</t>
  </si>
  <si>
    <t>Museumsvirksomhet</t>
  </si>
  <si>
    <t>Rettsvitenskap</t>
  </si>
  <si>
    <t>Institutt ikke spesifisert</t>
  </si>
  <si>
    <r>
      <t>Institutt</t>
    </r>
    <r>
      <rPr>
        <vertAlign val="superscript"/>
        <sz val="8"/>
        <color indexed="8"/>
        <rFont val="Arial"/>
        <family val="2"/>
      </rPr>
      <t>1)</t>
    </r>
  </si>
  <si>
    <r>
      <t>Institutt/fakultet</t>
    </r>
    <r>
      <rPr>
        <vertAlign val="superscript"/>
        <sz val="8"/>
        <color indexed="8"/>
        <rFont val="Arial"/>
        <family val="2"/>
      </rPr>
      <t>1)</t>
    </r>
  </si>
  <si>
    <r>
      <t>1)</t>
    </r>
    <r>
      <rPr>
        <sz val="7"/>
        <color indexed="8"/>
        <rFont val="Arial"/>
        <family val="2"/>
      </rPr>
      <t xml:space="preserve"> Fakultetsinndeling fra 1.8.1997</t>
    </r>
  </si>
  <si>
    <t xml:space="preserve">  Kjønn</t>
  </si>
  <si>
    <t>Samfunns-vitenskap</t>
  </si>
  <si>
    <t>Figur 1</t>
  </si>
  <si>
    <t>Figur 2</t>
  </si>
  <si>
    <t>Figur 3</t>
  </si>
  <si>
    <t>Figur 4</t>
  </si>
  <si>
    <t>2005</t>
  </si>
  <si>
    <r>
      <t>2)</t>
    </r>
    <r>
      <rPr>
        <sz val="7"/>
        <color indexed="8"/>
        <rFont val="Arial"/>
        <family val="2"/>
      </rPr>
      <t xml:space="preserve"> Det Historisk-filosofiske fakultet endret navn til Humanistisk fakultet den 17.januar 2005</t>
    </r>
  </si>
  <si>
    <t>Høgskolen i Agder</t>
  </si>
  <si>
    <t>Høgskolen i Molde</t>
  </si>
  <si>
    <t>Høgskolen i Oslo</t>
  </si>
  <si>
    <r>
      <t>Humanistisk</t>
    </r>
    <r>
      <rPr>
        <vertAlign val="superscript"/>
        <sz val="8"/>
        <color indexed="8"/>
        <rFont val="Arial"/>
        <family val="2"/>
      </rPr>
      <t>2)</t>
    </r>
  </si>
  <si>
    <t>Univ. i Trondheim</t>
  </si>
  <si>
    <t>NTNU (Univ. i Trondheim)</t>
  </si>
  <si>
    <r>
      <t>2)</t>
    </r>
    <r>
      <rPr>
        <sz val="7"/>
        <color indexed="8"/>
        <rFont val="Arial"/>
        <family val="2"/>
      </rPr>
      <t xml:space="preserve"> Før 1996: Det samfunnsvitenskapelige fakultet.</t>
    </r>
  </si>
  <si>
    <r>
      <t>Univ. i Trondheim/NTNU</t>
    </r>
    <r>
      <rPr>
        <vertAlign val="superscript"/>
        <sz val="8"/>
        <color indexed="8"/>
        <rFont val="Arial"/>
        <family val="2"/>
      </rPr>
      <t>1)</t>
    </r>
  </si>
  <si>
    <r>
      <t>UMB</t>
    </r>
    <r>
      <rPr>
        <vertAlign val="superscript"/>
        <sz val="8"/>
        <color indexed="8"/>
        <rFont val="Arial"/>
        <family val="2"/>
      </rPr>
      <t>2)</t>
    </r>
  </si>
  <si>
    <r>
      <t>Univ. i Stavanger</t>
    </r>
    <r>
      <rPr>
        <vertAlign val="superscript"/>
        <sz val="8"/>
        <color indexed="8"/>
        <rFont val="Arial"/>
        <family val="2"/>
      </rPr>
      <t>3)</t>
    </r>
  </si>
  <si>
    <t>Misjonshøgskolen</t>
  </si>
  <si>
    <r>
      <t>1)</t>
    </r>
    <r>
      <rPr>
        <sz val="7"/>
        <color indexed="8"/>
        <rFont val="Arial"/>
        <family val="2"/>
      </rPr>
      <t xml:space="preserve"> Det Historisk-filosofiske fakultet endret navn til Humanistisk fakultet den 1.august 2007</t>
    </r>
  </si>
  <si>
    <r>
      <t>Humanistisk</t>
    </r>
    <r>
      <rPr>
        <vertAlign val="superscript"/>
        <sz val="8"/>
        <color indexed="8"/>
        <rFont val="Arial"/>
        <family val="2"/>
      </rPr>
      <t>1)</t>
    </r>
  </si>
  <si>
    <r>
      <t>3)</t>
    </r>
    <r>
      <rPr>
        <sz val="7"/>
        <color indexed="8"/>
        <rFont val="Arial"/>
        <family val="2"/>
      </rPr>
      <t xml:space="preserve"> Høgskolen i Stavanger fikk universitetsstatus fra 2005 og endret navn til Universitetet i Stavanger.</t>
    </r>
  </si>
  <si>
    <r>
      <t>AHO</t>
    </r>
    <r>
      <rPr>
        <vertAlign val="superscript"/>
        <sz val="8"/>
        <color indexed="8"/>
        <rFont val="Arial"/>
        <family val="2"/>
      </rPr>
      <t>5)</t>
    </r>
  </si>
  <si>
    <r>
      <t>Universitetet i Agder</t>
    </r>
    <r>
      <rPr>
        <vertAlign val="superscript"/>
        <sz val="8"/>
        <color indexed="8"/>
        <rFont val="Arial"/>
        <family val="2"/>
      </rPr>
      <t>4)</t>
    </r>
  </si>
  <si>
    <r>
      <t>4)</t>
    </r>
    <r>
      <rPr>
        <sz val="7"/>
        <color indexed="8"/>
        <rFont val="Arial"/>
        <family val="2"/>
      </rPr>
      <t xml:space="preserve"> Høgskolen i Agder fikk universitetsstatus fra 1.september 2007 og endret navn til Universitetet i Agder.</t>
    </r>
  </si>
  <si>
    <r>
      <t>Odontologi</t>
    </r>
    <r>
      <rPr>
        <vertAlign val="superscript"/>
        <sz val="8"/>
        <color indexed="8"/>
        <rFont val="Arial"/>
        <family val="2"/>
      </rPr>
      <t>2)</t>
    </r>
  </si>
  <si>
    <r>
      <t>Medisin-odontologi</t>
    </r>
    <r>
      <rPr>
        <vertAlign val="superscript"/>
        <sz val="8"/>
        <color indexed="8"/>
        <rFont val="Arial"/>
        <family val="2"/>
      </rPr>
      <t>2)</t>
    </r>
  </si>
  <si>
    <r>
      <t>Medisin</t>
    </r>
    <r>
      <rPr>
        <vertAlign val="superscript"/>
        <sz val="8"/>
        <color indexed="8"/>
        <rFont val="Arial"/>
        <family val="2"/>
      </rPr>
      <t>2)</t>
    </r>
  </si>
  <si>
    <t>Figur 5</t>
  </si>
  <si>
    <t>Tabell 12</t>
  </si>
  <si>
    <t>Statsborgerskap</t>
  </si>
  <si>
    <t>Prosentandel med utenlandsk statsborgerskap</t>
  </si>
  <si>
    <t>Norge</t>
  </si>
  <si>
    <t>Norden</t>
  </si>
  <si>
    <t>Vest- og Sør-Europa</t>
  </si>
  <si>
    <t>Øst-Europa</t>
  </si>
  <si>
    <t>Nord-Amerika</t>
  </si>
  <si>
    <t>Latin-Amerika</t>
  </si>
  <si>
    <t>Afrika</t>
  </si>
  <si>
    <t>Asia</t>
  </si>
  <si>
    <t>Australia og New Zealand</t>
  </si>
  <si>
    <t>Prosent</t>
  </si>
  <si>
    <t>Tabell 13</t>
  </si>
  <si>
    <t>Med. 1980-89</t>
  </si>
  <si>
    <t>Med. 1990-99</t>
  </si>
  <si>
    <t>Medisin og helsefag</t>
  </si>
  <si>
    <t>Sum 2000-09</t>
  </si>
  <si>
    <t>Gj.sn. 2000-09</t>
  </si>
  <si>
    <r>
      <t>Fakultet</t>
    </r>
    <r>
      <rPr>
        <vertAlign val="superscript"/>
        <sz val="8"/>
        <color indexed="8"/>
        <rFont val="Arial"/>
        <family val="2"/>
      </rPr>
      <t>2)</t>
    </r>
  </si>
  <si>
    <t>Helsevitenskap</t>
  </si>
  <si>
    <t>Humaniora, samfunnsvitenskap og lærerutdanning</t>
  </si>
  <si>
    <t>Kunstfaglig</t>
  </si>
  <si>
    <r>
      <t>2)</t>
    </r>
    <r>
      <rPr>
        <sz val="7"/>
        <color indexed="8"/>
        <rFont val="Arial"/>
        <family val="2"/>
      </rPr>
      <t xml:space="preserve"> Norges landbrukshøgskole fikk universitetsstatus fra 2005 og endret navn til Universitetet for miljø- og biovitenskap (UMB).</t>
    </r>
  </si>
  <si>
    <t>Med. 2000-09</t>
  </si>
  <si>
    <r>
      <t>3)</t>
    </r>
    <r>
      <rPr>
        <sz val="7"/>
        <color indexed="8"/>
        <rFont val="Arial"/>
        <family val="2"/>
      </rPr>
      <t xml:space="preserve"> Det Historisk-filosofiske fakultet endret navn til Humanistisk fakultet den 1.august 2009</t>
    </r>
  </si>
  <si>
    <r>
      <t>4)</t>
    </r>
    <r>
      <rPr>
        <sz val="7"/>
        <color indexed="8"/>
        <rFont val="Arial"/>
        <family val="2"/>
      </rPr>
      <t xml:space="preserve"> Før 2002: Arkitektur, plan og bildekunst</t>
    </r>
  </si>
  <si>
    <r>
      <t>Arkitektur og billedkunst</t>
    </r>
    <r>
      <rPr>
        <vertAlign val="superscript"/>
        <sz val="8"/>
        <color indexed="8"/>
        <rFont val="Arial"/>
        <family val="2"/>
      </rPr>
      <t>4)</t>
    </r>
  </si>
  <si>
    <r>
      <t>Humanistisk</t>
    </r>
    <r>
      <rPr>
        <vertAlign val="superscript"/>
        <sz val="8"/>
        <color indexed="8"/>
        <rFont val="Arial"/>
        <family val="2"/>
      </rPr>
      <t>3)</t>
    </r>
  </si>
  <si>
    <t>Doktorgradsstatistikk for Norge</t>
  </si>
  <si>
    <t>Matematikk/
naturvitenskap</t>
  </si>
  <si>
    <t>1980-tallet</t>
  </si>
  <si>
    <t>1990-tallet</t>
  </si>
  <si>
    <t>Figur 6</t>
  </si>
  <si>
    <t>Fig. 6</t>
  </si>
  <si>
    <t>Tabell 14</t>
  </si>
  <si>
    <t>Antall med utenlandsk statsborgerskap</t>
  </si>
  <si>
    <t>Kilde: Doktorgradsregisteret/NIFU</t>
  </si>
  <si>
    <t>2010</t>
  </si>
  <si>
    <t>AHO</t>
  </si>
  <si>
    <t>Univ. i Stavanger</t>
  </si>
  <si>
    <t>Universitetet i Agder</t>
  </si>
  <si>
    <t>UMB</t>
  </si>
  <si>
    <r>
      <t>1)</t>
    </r>
    <r>
      <rPr>
        <sz val="7"/>
        <color indexed="8"/>
        <rFont val="Arial"/>
        <family val="2"/>
      </rPr>
      <t xml:space="preserve"> Fakultetsstrukturen er endret flere ganger, senest fra 1.1.2002. I perioden 1.1.1996-31.12.2001 eksisterte en fakultetsinndeling som følge av
   etableringen av NTNU. Før 1996 var institusjonens navn Univ. i Trondheim - med delinstitusjonene NTH (med avdelinger), AVH (med fakulteter)
   og Det medisinske fakultet.</t>
    </r>
  </si>
  <si>
    <t>Informasjonsteknologi, matematikk
 og elektroteknikk</t>
  </si>
  <si>
    <t>Biovitenskap, fiskeri og økonomi</t>
  </si>
  <si>
    <t>Humaniora, samfunnsvitenskap
    og lærerutdanning</t>
  </si>
  <si>
    <t>Arkitektur, plan og billedkunst</t>
  </si>
  <si>
    <t>Uspesifisert (Høgskolene i Telemark, Narvik og Stavanger)</t>
  </si>
  <si>
    <r>
      <t xml:space="preserve">NB! Tallene viser tidsspennet fra grunnutdanning til disputas og er </t>
    </r>
    <r>
      <rPr>
        <i/>
        <sz val="7"/>
        <color indexed="8"/>
        <rFont val="Arial"/>
        <family val="2"/>
      </rPr>
      <t>ikke</t>
    </r>
    <r>
      <rPr>
        <sz val="7"/>
        <color indexed="8"/>
        <rFont val="Arial"/>
        <family val="2"/>
      </rPr>
      <t xml:space="preserve"> et mål på effektiv tidsbruk i doktorgradsstudiet.</t>
    </r>
  </si>
  <si>
    <t>Universitetet i Oslo</t>
  </si>
  <si>
    <t>Universitetet i Bergen</t>
  </si>
  <si>
    <t>Universitetet i Tromsø</t>
  </si>
  <si>
    <t>UMB/NLH</t>
  </si>
  <si>
    <t>Universitetet i Stavanger/HiS</t>
  </si>
  <si>
    <t>Universitetet i Agder/HiA</t>
  </si>
  <si>
    <t>Universitetet i Stavanger</t>
  </si>
  <si>
    <t>Høgskolen i Oslo og Akershus</t>
  </si>
  <si>
    <t>.</t>
  </si>
  <si>
    <t>...</t>
  </si>
  <si>
    <t>…</t>
  </si>
  <si>
    <t>Tabell 15</t>
  </si>
  <si>
    <t>Prosentandel menn</t>
  </si>
  <si>
    <t xml:space="preserve">Standardtegn i tabeller: </t>
  </si>
  <si>
    <t>-   Null</t>
  </si>
  <si>
    <t>: = N&lt;10. Prosenter beregnes ikke når antall doktorgrader totalt er mindre enn 10.</t>
  </si>
  <si>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  Tall kan ikke forekomme</t>
    </r>
  </si>
  <si>
    <r>
      <rPr>
        <b/>
        <sz val="8"/>
        <rFont val="Arial"/>
        <family val="2"/>
      </rPr>
      <t>..</t>
    </r>
    <r>
      <rPr>
        <sz val="8"/>
        <rFont val="Arial"/>
        <family val="2"/>
      </rPr>
      <t xml:space="preserve">  Oppgave mangler</t>
    </r>
  </si>
  <si>
    <r>
      <rPr>
        <b/>
        <sz val="8"/>
        <rFont val="Arial"/>
        <family val="2"/>
      </rPr>
      <t>…</t>
    </r>
    <r>
      <rPr>
        <sz val="8"/>
        <rFont val="Arial"/>
        <family val="2"/>
      </rPr>
      <t xml:space="preserve"> Oppgave mangler foreløpig</t>
    </r>
  </si>
  <si>
    <r>
      <rPr>
        <b/>
        <sz val="8"/>
        <rFont val="Arial"/>
        <family val="2"/>
      </rPr>
      <t>:</t>
    </r>
    <r>
      <rPr>
        <sz val="8"/>
        <rFont val="Arial"/>
        <family val="2"/>
      </rPr>
      <t xml:space="preserve">   Tall kan ikke offentliggjøres</t>
    </r>
  </si>
  <si>
    <t>Figur 7</t>
  </si>
  <si>
    <t>Figur 8</t>
  </si>
  <si>
    <t>0  Mindre enn 0,5 av den brukte enheten</t>
  </si>
  <si>
    <t>Norsk</t>
  </si>
  <si>
    <t>Ikke-norsk</t>
  </si>
  <si>
    <t>Figur 9</t>
  </si>
  <si>
    <t>Fig. 10</t>
  </si>
  <si>
    <t>Region</t>
  </si>
  <si>
    <t>Antall</t>
  </si>
  <si>
    <t>Figur 10</t>
  </si>
  <si>
    <t>Figur 11</t>
  </si>
  <si>
    <t>Kontroll</t>
  </si>
  <si>
    <t>Samfunns-
vitenskap</t>
  </si>
  <si>
    <t>Matematikk/natur-
vitenskap</t>
  </si>
  <si>
    <t>Landbruksfag og
veterinærmedisin</t>
  </si>
  <si>
    <t>Prosentandel ikke-norsk</t>
  </si>
  <si>
    <t>Medisin og
helsefag</t>
  </si>
  <si>
    <t>Landbruksfag
og veterinær-
medisin</t>
  </si>
  <si>
    <t>Norsk statsborgerskap</t>
  </si>
  <si>
    <t>Ikke-norsk statsborgerskap</t>
  </si>
  <si>
    <t>Figur 12</t>
  </si>
  <si>
    <t>Fig. 11</t>
  </si>
  <si>
    <r>
      <t>Univ. i Tromsø</t>
    </r>
    <r>
      <rPr>
        <vertAlign val="superscript"/>
        <sz val="8"/>
        <color indexed="8"/>
        <rFont val="Arial"/>
        <family val="2"/>
      </rPr>
      <t>6)</t>
    </r>
  </si>
  <si>
    <t>Tabell 16</t>
  </si>
  <si>
    <t>1970-tallet</t>
  </si>
  <si>
    <t>1960-tallet</t>
  </si>
  <si>
    <t>1950-tallet</t>
  </si>
  <si>
    <t>1900-1949</t>
  </si>
  <si>
    <t>1800-tallet</t>
  </si>
  <si>
    <t>Doktorgrader</t>
  </si>
  <si>
    <t>Lisensiatgrader</t>
  </si>
  <si>
    <t>Tabell 17</t>
  </si>
  <si>
    <t>2000-2009</t>
  </si>
  <si>
    <t>Fig. 12</t>
  </si>
  <si>
    <t>Univ. i Agder</t>
  </si>
  <si>
    <t>Alle</t>
  </si>
  <si>
    <t>NIH</t>
  </si>
  <si>
    <t>N=</t>
  </si>
  <si>
    <t>Figur 13</t>
  </si>
  <si>
    <t>Høgsk. i Molde</t>
  </si>
  <si>
    <t>Høgsk. i Gjøvik</t>
  </si>
  <si>
    <t>Høgsk. i Telemark</t>
  </si>
  <si>
    <t>Høgsk. i Lillehammer</t>
  </si>
  <si>
    <t>Høgsk. i Hedmark</t>
  </si>
  <si>
    <t>NMBU</t>
  </si>
  <si>
    <r>
      <t>Norges veterinærhøgskole</t>
    </r>
    <r>
      <rPr>
        <vertAlign val="superscript"/>
        <sz val="8"/>
        <color indexed="8"/>
        <rFont val="Arial"/>
        <family val="2"/>
      </rPr>
      <t>7)</t>
    </r>
  </si>
  <si>
    <r>
      <t>NMBU</t>
    </r>
    <r>
      <rPr>
        <vertAlign val="superscript"/>
        <sz val="8"/>
        <color indexed="8"/>
        <rFont val="Arial"/>
        <family val="2"/>
      </rPr>
      <t>7)</t>
    </r>
  </si>
  <si>
    <r>
      <t>Høgsk. i Bodø</t>
    </r>
    <r>
      <rPr>
        <vertAlign val="superscript"/>
        <sz val="8"/>
        <color indexed="8"/>
        <rFont val="Arial"/>
        <family val="2"/>
      </rPr>
      <t>8)</t>
    </r>
  </si>
  <si>
    <t>Høgsk. i Oslo og Akershus</t>
  </si>
  <si>
    <r>
      <t>UMB</t>
    </r>
    <r>
      <rPr>
        <vertAlign val="superscript"/>
        <sz val="8"/>
        <color indexed="8"/>
        <rFont val="Arial"/>
        <family val="2"/>
      </rPr>
      <t>7)</t>
    </r>
  </si>
  <si>
    <t>Fig. 13</t>
  </si>
  <si>
    <r>
      <t>Høgsk. i Oslo og Akershus</t>
    </r>
    <r>
      <rPr>
        <vertAlign val="superscript"/>
        <sz val="8"/>
        <color indexed="8"/>
        <rFont val="Arial"/>
        <family val="2"/>
      </rPr>
      <t>9)</t>
    </r>
  </si>
  <si>
    <t>NMBU (UMB/NVH)</t>
  </si>
  <si>
    <t>Fig. 7</t>
  </si>
  <si>
    <t>Fig. 8/fig. 9</t>
  </si>
  <si>
    <t>Norges miljø- og biovitenskaplige universitet</t>
  </si>
  <si>
    <t>Norges teknisk-naturvitenskapelige universitet</t>
  </si>
  <si>
    <r>
      <t>2)</t>
    </r>
    <r>
      <rPr>
        <sz val="7"/>
        <color indexed="8"/>
        <rFont val="Arial"/>
        <family val="2"/>
      </rPr>
      <t xml:space="preserve"> Sammenslåing med Høgskolen i Tromsø og ny fakultetsinndeling fra 1.8.2009</t>
    </r>
  </si>
  <si>
    <r>
      <t>Nord universitet</t>
    </r>
    <r>
      <rPr>
        <vertAlign val="superscript"/>
        <sz val="8"/>
        <color indexed="8"/>
        <rFont val="Arial"/>
        <family val="2"/>
      </rPr>
      <t>8)</t>
    </r>
  </si>
  <si>
    <t>Samisk høgskole</t>
  </si>
  <si>
    <t>Nord universitet</t>
  </si>
  <si>
    <t>Høgsk. i Busk. og Vestfold</t>
  </si>
  <si>
    <t>Høgsk. i Sørøst-Norge</t>
  </si>
  <si>
    <t>VID vitenskap. Høgskole</t>
  </si>
  <si>
    <t>Høgskolen i Sørøst-Norge</t>
  </si>
  <si>
    <t>VID vitenskapelig høgskole</t>
  </si>
  <si>
    <r>
      <t>Høgsk. i Gjøvik</t>
    </r>
    <r>
      <rPr>
        <vertAlign val="superscript"/>
        <sz val="8"/>
        <color indexed="8"/>
        <rFont val="Arial"/>
        <family val="2"/>
      </rPr>
      <t>10)</t>
    </r>
  </si>
  <si>
    <r>
      <t>Høgsk. i Busk. og Vestfold</t>
    </r>
    <r>
      <rPr>
        <vertAlign val="superscript"/>
        <sz val="8"/>
        <color indexed="8"/>
        <rFont val="Arial"/>
        <family val="2"/>
      </rPr>
      <t>11)</t>
    </r>
  </si>
  <si>
    <r>
      <t>Høgsk. i Sørøst-Norge</t>
    </r>
    <r>
      <rPr>
        <vertAlign val="superscript"/>
        <sz val="8"/>
        <color indexed="8"/>
        <rFont val="Arial"/>
        <family val="2"/>
      </rPr>
      <t>12)</t>
    </r>
  </si>
  <si>
    <r>
      <rPr>
        <vertAlign val="superscript"/>
        <sz val="7"/>
        <color indexed="8"/>
        <rFont val="Arial"/>
        <family val="2"/>
      </rPr>
      <t>11)</t>
    </r>
    <r>
      <rPr>
        <sz val="7"/>
        <color indexed="8"/>
        <rFont val="Arial"/>
        <family val="2"/>
      </rPr>
      <t xml:space="preserve"> Høgskolen i Vestfold t.o.m. 2013 - slått sammen med Høgskolen i Buskerud  2014.</t>
    </r>
  </si>
  <si>
    <r>
      <rPr>
        <vertAlign val="superscript"/>
        <sz val="7"/>
        <color indexed="8"/>
        <rFont val="Arial"/>
        <family val="2"/>
      </rPr>
      <t>12)</t>
    </r>
    <r>
      <rPr>
        <sz val="7"/>
        <color indexed="8"/>
        <rFont val="Arial"/>
        <family val="2"/>
      </rPr>
      <t xml:space="preserve"> Høgskolen i Telemark og Høgskolen i Buskerud og Vestfold slått sammen 2016.</t>
    </r>
  </si>
  <si>
    <r>
      <rPr>
        <vertAlign val="superscript"/>
        <sz val="7"/>
        <color indexed="8"/>
        <rFont val="Arial"/>
        <family val="2"/>
      </rPr>
      <t>10)</t>
    </r>
    <r>
      <rPr>
        <sz val="7"/>
        <color indexed="8"/>
        <rFont val="Arial"/>
        <family val="2"/>
      </rPr>
      <t xml:space="preserve"> Høgskolen i Gjøvik slått sammen med NTNU 2016.</t>
    </r>
  </si>
  <si>
    <r>
      <t>1)</t>
    </r>
    <r>
      <rPr>
        <sz val="7"/>
        <color indexed="8"/>
        <rFont val="Arial"/>
        <family val="2"/>
      </rPr>
      <t xml:space="preserve"> NTNU ble opprettet i 1996. Høgskolene i Gjøvik, Sør-Trøndelag og Ålesund innlemmet 2016.</t>
    </r>
  </si>
  <si>
    <r>
      <t>5)</t>
    </r>
    <r>
      <rPr>
        <sz val="7"/>
        <color indexed="8"/>
        <rFont val="Arial"/>
        <family val="2"/>
      </rPr>
      <t xml:space="preserve"> Arkitekthøgskolen i Oslo endret navn til Arkitektur- og designhøgskolen i Oslo oktober 2004. Forkortelsen AHO beholdes.</t>
    </r>
  </si>
  <si>
    <r>
      <rPr>
        <vertAlign val="superscript"/>
        <sz val="7"/>
        <color indexed="8"/>
        <rFont val="Arial"/>
        <family val="2"/>
      </rPr>
      <t>7)</t>
    </r>
    <r>
      <rPr>
        <sz val="7"/>
        <color indexed="8"/>
        <rFont val="Arial"/>
        <family val="2"/>
      </rPr>
      <t xml:space="preserve"> UMB og Norges veterinærhøgskole slått sammen til Norges miljø- og biovitenskapelige universitet fra 2014.</t>
    </r>
  </si>
  <si>
    <r>
      <t>8)</t>
    </r>
    <r>
      <rPr>
        <sz val="7"/>
        <color indexed="8"/>
        <rFont val="Arial"/>
        <family val="2"/>
      </rPr>
      <t xml:space="preserve"> Høgskolen i Bodø fikk universitetsstatus fra 2011 og endret navn til Universitetet i Nordland. Nord universitet fra 2016.</t>
    </r>
  </si>
  <si>
    <r>
      <rPr>
        <vertAlign val="superscript"/>
        <sz val="7"/>
        <color indexed="8"/>
        <rFont val="Arial"/>
        <family val="2"/>
      </rPr>
      <t>9)</t>
    </r>
    <r>
      <rPr>
        <sz val="7"/>
        <color indexed="8"/>
        <rFont val="Arial"/>
        <family val="2"/>
      </rPr>
      <t xml:space="preserve"> Høgskolen i Oslo og Høgskolen i Akershus slått sammen til Høgskolen i Oslo og Akershus 1.august 2011</t>
    </r>
  </si>
  <si>
    <t>Nord universitet/HiBodø</t>
  </si>
  <si>
    <t>NTNU i Gjøvik</t>
  </si>
  <si>
    <r>
      <t>6)</t>
    </r>
    <r>
      <rPr>
        <sz val="7"/>
        <color indexed="8"/>
        <rFont val="Arial"/>
        <family val="2"/>
      </rPr>
      <t xml:space="preserve"> Universitetet i Tromsø og Høgskolen i Finnmark slått sammen 1.august 2013. Høgskolene i Harstad og Narvik innlemmet 1. januar 2016.</t>
    </r>
  </si>
  <si>
    <t>Doktorgrader i Norge 1817-2017 i tiårsperioder.</t>
  </si>
  <si>
    <t>Doktorgrader i Norge 1817-2017 etter utstedende institusjon.</t>
  </si>
  <si>
    <t>Doktorgrader 1980-2017 etter gradtype.</t>
  </si>
  <si>
    <t>Doktorgrader 1980-2017 etter kjønn.</t>
  </si>
  <si>
    <t>Doktorgrader 1980-2017. Prosentandel kvinner.</t>
  </si>
  <si>
    <t>Doktorgrader 1980-2017 etter kjønn. Prosentandeler.</t>
  </si>
  <si>
    <t>Doktorgrader 1980-2017 avlagt av personer med norsk statsborgerskap, etter kjønn. Prosentandeler.</t>
  </si>
  <si>
    <t>Doktorgrader 1980-2017 etter fagområde.</t>
  </si>
  <si>
    <t>Doktorgrader 1980-2017 etter utstedende institusjon.</t>
  </si>
  <si>
    <t>Doktorgrader 1980-2017 etter fagområde og kjønn.</t>
  </si>
  <si>
    <t>Doktorgrader 1980-2017. Prosentandel avlagt av kvinner, etter fagområde.</t>
  </si>
  <si>
    <t>Doktorgrader 1980-2017. Gjennomsnittsalder ved disputas etter fagområde.</t>
  </si>
  <si>
    <t>Doktorgrader 1980-2017. Medianalder ved disputas etter fagområde.</t>
  </si>
  <si>
    <t>Doktorgrader 1980-2017. Gj.snittlig antall år fra eksamen til disputas etter fagområde.</t>
  </si>
  <si>
    <t>Doktorgrader 1990-2017. Prosentandel med ikke-norsk statsborgerskap ved disputas.</t>
  </si>
  <si>
    <t>Doktorgrader 1990-2017 med norsk og ikke-norsk statsborgerskap på disputastidspunktet.</t>
  </si>
  <si>
    <t>Doktorgrader 1990-2017 etter statsborgerskap på disputastidspunktet, etter region.</t>
  </si>
  <si>
    <t>Doktorgrader 2010-2017 med ikke-norsk statsborgerskap på disputastidspunktet, etter region.</t>
  </si>
  <si>
    <t>Doktorgrader 1990-2017. Prosentandel med ikke-norsk statsborgerskap etter fagområde.</t>
  </si>
  <si>
    <t>Doktorgrader 2010-2017 etter fagområde og statsborgerskap. Prosentandeler.</t>
  </si>
  <si>
    <t>Doktorgrader 1990-2017. Prosentandel kvinner blant norske og ikke-norske statsborgere.</t>
  </si>
  <si>
    <t>Doktorgrader 1990-2017. Prosentandel med ikke-norsk statsborgerskap etter utstedende institusjon.</t>
  </si>
  <si>
    <t>Doktorgrader 2010-2017 etter utstedende institusjon og statsborgerskap. Prosentandeler.</t>
  </si>
  <si>
    <t>Doktorgrader ved Universitetet i Oslo 1980-2017 etter fakultet.</t>
  </si>
  <si>
    <t>Doktorgrader ved Universitetet i Bergen 1980-2017 etter fakultet.</t>
  </si>
  <si>
    <t>Doktorgrader ved NTNU 1980-2017 etter fakultet.</t>
  </si>
  <si>
    <t>Doktorgrader ved Universitetet i Tromsø 1980-2017 etter fakultet.</t>
  </si>
  <si>
    <t>Sum 2010-17</t>
  </si>
  <si>
    <t>Gj.sn. 2010-17</t>
  </si>
  <si>
    <t>Med. 2010-17</t>
  </si>
  <si>
    <t>Doktorgrader av norske statsborgere 1980-2017 etter kjønn. Prosentandeler.</t>
  </si>
  <si>
    <t>Doktorgrader av ikke-norske statsborgere 1990-2017 etter kjønn. Prosentandeler.</t>
  </si>
  <si>
    <t>Doktor- og lisensiatgrader i Norge 1817-2017.</t>
  </si>
  <si>
    <t>2010-2017</t>
  </si>
  <si>
    <t>Doktorgrader 1990-2017 etter statsborgerskap på disputastidspunktet.</t>
  </si>
  <si>
    <t>Doktorgrader 1990-2017 med utenlandsk statsborgerskap på disputastidspunktet. Prosent.</t>
  </si>
  <si>
    <t>Arkitektur- og designhøgskolen i Oslo</t>
  </si>
  <si>
    <t>Høgskolen i Innlandet</t>
  </si>
  <si>
    <t>Høgskulen på Vestlandet</t>
  </si>
  <si>
    <t>Høgsk. på Vestlandet</t>
  </si>
  <si>
    <r>
      <t>VID vitenskap. høgskole</t>
    </r>
    <r>
      <rPr>
        <vertAlign val="superscript"/>
        <sz val="8"/>
        <color indexed="8"/>
        <rFont val="Arial"/>
        <family val="2"/>
      </rPr>
      <t>14)</t>
    </r>
  </si>
  <si>
    <r>
      <t>Høgsk. i Innlandet</t>
    </r>
    <r>
      <rPr>
        <vertAlign val="superscript"/>
        <sz val="8"/>
        <color indexed="8"/>
        <rFont val="Arial"/>
        <family val="2"/>
      </rPr>
      <t>13)</t>
    </r>
  </si>
  <si>
    <r>
      <rPr>
        <vertAlign val="superscript"/>
        <sz val="7"/>
        <color indexed="8"/>
        <rFont val="Arial"/>
        <family val="2"/>
      </rPr>
      <t>14)</t>
    </r>
    <r>
      <rPr>
        <sz val="7"/>
        <color indexed="8"/>
        <rFont val="Arial"/>
        <family val="2"/>
      </rPr>
      <t xml:space="preserve"> Misjonshøgskolen og Diakonhjemmet høgskole slått sammen 2016.</t>
    </r>
  </si>
  <si>
    <r>
      <rPr>
        <vertAlign val="superscript"/>
        <sz val="7"/>
        <color indexed="8"/>
        <rFont val="Arial"/>
        <family val="2"/>
      </rPr>
      <t>13)</t>
    </r>
    <r>
      <rPr>
        <sz val="7"/>
        <color indexed="8"/>
        <rFont val="Arial"/>
        <family val="2"/>
      </rPr>
      <t xml:space="preserve"> Høgskolen i Hedmark og Høgskolen i Lillehammer slått sammen 2017.</t>
    </r>
  </si>
  <si>
    <r>
      <t>2)</t>
    </r>
    <r>
      <rPr>
        <sz val="7"/>
        <color indexed="8"/>
        <rFont val="Arial"/>
        <family val="2"/>
      </rPr>
      <t xml:space="preserve"> Det medisinske fakultet og Det odontologiske fakultet ble slått sammen til Det medisinsk-odontologiske fakultet 1.januar 2008. Endret navn til Det medisinske fakultet 2017.</t>
    </r>
  </si>
  <si>
    <t>Informasjonsteknologi og elektroteknikk</t>
  </si>
  <si>
    <t>Ingeniørvitenskap</t>
  </si>
  <si>
    <t>Medisin og helsevitenskap</t>
  </si>
  <si>
    <t>Naturvitenskap</t>
  </si>
  <si>
    <t>Samfunns- og utdanningsvitenskap</t>
  </si>
  <si>
    <t>Arkitektur og design</t>
  </si>
  <si>
    <t>Økonomi</t>
  </si>
  <si>
    <t>Arkitektur og billedkunst</t>
  </si>
  <si>
    <r>
      <t>Fakultet</t>
    </r>
    <r>
      <rPr>
        <vertAlign val="superscript"/>
        <sz val="8"/>
        <color indexed="8"/>
        <rFont val="Arial"/>
        <family val="2"/>
      </rPr>
      <t>5)</t>
    </r>
  </si>
  <si>
    <r>
      <t>5)</t>
    </r>
    <r>
      <rPr>
        <sz val="7"/>
        <color indexed="8"/>
        <rFont val="Arial"/>
        <family val="2"/>
      </rPr>
      <t xml:space="preserve"> Ny fakultetsstruktur fra 2017.</t>
    </r>
  </si>
  <si>
    <r>
      <t>Ingeniørvitenskap og teknologi</t>
    </r>
    <r>
      <rPr>
        <vertAlign val="superscript"/>
        <sz val="8"/>
        <color indexed="8"/>
        <rFont val="Arial"/>
        <family val="2"/>
      </rPr>
      <t>3)</t>
    </r>
  </si>
  <si>
    <r>
      <t>3)</t>
    </r>
    <r>
      <rPr>
        <sz val="7"/>
        <color indexed="8"/>
        <rFont val="Arial"/>
        <family val="2"/>
      </rPr>
      <t xml:space="preserve"> Sammenslåing med Høgskolen i Narvik 1.1.2016</t>
    </r>
    <r>
      <rPr>
        <sz val="11"/>
        <color theme="1"/>
        <rFont val="Calibri"/>
        <family val="2"/>
        <scheme val="minor"/>
      </rPr>
      <t/>
    </r>
  </si>
  <si>
    <t>Høgsk. i Innlandet</t>
  </si>
  <si>
    <t>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</si>
</sst>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 * #,##0.00_ ;_ * \-#,##0.00_ ;_ * &quot;-&quot;??_ ;_ @_ "/>
    <numFmt numFmtId="165" formatCode="0_)"/>
    <numFmt numFmtId="166" formatCode="#,##0.0"/>
    <numFmt numFmtId="167" formatCode="0.0"/>
    <numFmt numFmtId="168" formatCode="#,##0.000"/>
    <numFmt numFmtId="169" formatCode="#,##0.0000"/>
    <numFmt numFmtId="170" formatCode="#,##0;#,##0;&quot;-&quot;"/>
    <numFmt numFmtId="171" formatCode="#,##0.000000"/>
    <numFmt numFmtId="172" formatCode="#,##0.00000000"/>
    <numFmt numFmtId="173" formatCode="#,##0.00000"/>
    <numFmt numFmtId="174" formatCode="#,##0.000;#,##0.000;&quot;-&quot;"/>
    <numFmt numFmtId="175" formatCode="0.00000"/>
    <numFmt numFmtId="176" formatCode="0.000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7"/>
      <name val="Arial"/>
      <family val="2"/>
    </font>
    <font>
      <u/>
      <sz val="8"/>
      <color indexed="12"/>
      <name val="Arial"/>
      <family val="2"/>
    </font>
    <font>
      <b/>
      <sz val="26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0" fontId="2" fillId="0" borderId="0"/>
  </cellStyleXfs>
  <cellXfs count="146">
    <xf numFmtId="0" fontId="0" fillId="0" borderId="0" xfId="0"/>
    <xf numFmtId="0" fontId="6" fillId="0" borderId="0" xfId="0" applyFont="1"/>
    <xf numFmtId="3" fontId="0" fillId="0" borderId="0" xfId="0" applyNumberFormat="1"/>
    <xf numFmtId="167" fontId="0" fillId="0" borderId="0" xfId="0" applyNumberFormat="1"/>
    <xf numFmtId="165" fontId="4" fillId="0" borderId="0" xfId="0" applyNumberFormat="1" applyFont="1" applyFill="1" applyBorder="1" applyAlignment="1" applyProtection="1">
      <alignment vertical="center"/>
      <protection locked="0"/>
    </xf>
    <xf numFmtId="166" fontId="9" fillId="0" borderId="1" xfId="0" applyNumberFormat="1" applyFont="1" applyFill="1" applyBorder="1" applyAlignment="1" applyProtection="1">
      <alignment vertical="center"/>
      <protection locked="0"/>
    </xf>
    <xf numFmtId="166" fontId="4" fillId="0" borderId="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/>
    <xf numFmtId="165" fontId="4" fillId="0" borderId="2" xfId="0" applyNumberFormat="1" applyFont="1" applyFill="1" applyBorder="1" applyAlignment="1" applyProtection="1">
      <alignment vertical="center"/>
      <protection locked="0"/>
    </xf>
    <xf numFmtId="1" fontId="4" fillId="0" borderId="2" xfId="0" applyNumberFormat="1" applyFont="1" applyFill="1" applyBorder="1" applyAlignment="1" applyProtection="1">
      <alignment vertical="center"/>
      <protection locked="0"/>
    </xf>
    <xf numFmtId="1" fontId="4" fillId="0" borderId="2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 applyProtection="1">
      <alignment vertical="center"/>
      <protection locked="0"/>
    </xf>
    <xf numFmtId="165" fontId="11" fillId="0" borderId="0" xfId="0" applyNumberFormat="1" applyFont="1" applyFill="1" applyBorder="1" applyAlignment="1" applyProtection="1">
      <alignment vertical="center"/>
      <protection locked="0"/>
    </xf>
    <xf numFmtId="166" fontId="4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165" fontId="9" fillId="0" borderId="1" xfId="0" applyNumberFormat="1" applyFont="1" applyFill="1" applyBorder="1" applyAlignment="1" applyProtection="1">
      <alignment horizontal="left" vertical="center"/>
      <protection locked="0"/>
    </xf>
    <xf numFmtId="165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Fill="1" applyBorder="1" applyAlignment="1" applyProtection="1">
      <alignment horizontal="left" vertical="center" indent="1"/>
      <protection locked="0"/>
    </xf>
    <xf numFmtId="165" fontId="11" fillId="0" borderId="1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/>
    <xf numFmtId="166" fontId="4" fillId="0" borderId="0" xfId="0" applyNumberFormat="1" applyFont="1" applyFill="1" applyBorder="1" applyAlignment="1" applyProtection="1">
      <alignment horizontal="right" vertical="center"/>
      <protection locked="0"/>
    </xf>
    <xf numFmtId="166" fontId="4" fillId="0" borderId="1" xfId="0" applyNumberFormat="1" applyFont="1" applyFill="1" applyBorder="1" applyAlignment="1" applyProtection="1">
      <alignment horizontal="right" vertical="center"/>
      <protection locked="0"/>
    </xf>
    <xf numFmtId="166" fontId="4" fillId="0" borderId="2" xfId="0" applyNumberFormat="1" applyFont="1" applyFill="1" applyBorder="1" applyAlignment="1" applyProtection="1">
      <alignment horizontal="right" vertical="center"/>
      <protection locked="0"/>
    </xf>
    <xf numFmtId="166" fontId="13" fillId="0" borderId="0" xfId="0" applyNumberFormat="1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Border="1"/>
    <xf numFmtId="0" fontId="2" fillId="0" borderId="0" xfId="0" applyFont="1" applyFill="1" applyBorder="1"/>
    <xf numFmtId="0" fontId="17" fillId="0" borderId="0" xfId="0" applyFont="1" applyFill="1" applyBorder="1" applyAlignment="1"/>
    <xf numFmtId="0" fontId="6" fillId="0" borderId="0" xfId="0" applyFont="1" applyFill="1" applyBorder="1" applyAlignment="1">
      <alignment horizontal="centerContinuous"/>
    </xf>
    <xf numFmtId="0" fontId="2" fillId="0" borderId="0" xfId="0" applyFont="1" applyFill="1"/>
    <xf numFmtId="0" fontId="18" fillId="0" borderId="0" xfId="1" applyFont="1" applyFill="1" applyBorder="1"/>
    <xf numFmtId="166" fontId="16" fillId="0" borderId="1" xfId="1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/>
    </xf>
    <xf numFmtId="165" fontId="19" fillId="0" borderId="1" xfId="0" applyNumberFormat="1" applyFont="1" applyFill="1" applyBorder="1" applyAlignment="1" applyProtection="1">
      <alignment horizontal="left" vertical="center"/>
      <protection locked="0"/>
    </xf>
    <xf numFmtId="165" fontId="19" fillId="0" borderId="1" xfId="0" applyNumberFormat="1" applyFont="1" applyFill="1" applyBorder="1" applyAlignment="1" applyProtection="1">
      <alignment vertical="center"/>
      <protection locked="0"/>
    </xf>
    <xf numFmtId="166" fontId="9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2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/>
    <xf numFmtId="165" fontId="14" fillId="0" borderId="0" xfId="0" applyNumberFormat="1" applyFont="1" applyFill="1" applyBorder="1" applyAlignment="1" applyProtection="1">
      <alignment vertical="center"/>
      <protection locked="0"/>
    </xf>
    <xf numFmtId="170" fontId="4" fillId="0" borderId="0" xfId="0" applyNumberFormat="1" applyFont="1" applyFill="1" applyBorder="1" applyAlignment="1" applyProtection="1">
      <alignment horizontal="right" vertical="center"/>
      <protection locked="0"/>
    </xf>
    <xf numFmtId="170" fontId="11" fillId="0" borderId="0" xfId="0" applyNumberFormat="1" applyFont="1" applyFill="1" applyBorder="1" applyAlignment="1">
      <alignment horizontal="right" vertical="center"/>
    </xf>
    <xf numFmtId="170" fontId="11" fillId="0" borderId="1" xfId="0" applyNumberFormat="1" applyFont="1" applyFill="1" applyBorder="1" applyAlignment="1">
      <alignment horizontal="right" vertical="center"/>
    </xf>
    <xf numFmtId="170" fontId="4" fillId="0" borderId="2" xfId="0" applyNumberFormat="1" applyFont="1" applyFill="1" applyBorder="1" applyAlignment="1">
      <alignment horizontal="right" vertical="center"/>
    </xf>
    <xf numFmtId="170" fontId="4" fillId="0" borderId="1" xfId="0" applyNumberFormat="1" applyFont="1" applyFill="1" applyBorder="1" applyAlignment="1">
      <alignment horizontal="right" vertical="center"/>
    </xf>
    <xf numFmtId="170" fontId="4" fillId="0" borderId="1" xfId="0" applyNumberFormat="1" applyFont="1" applyFill="1" applyBorder="1" applyAlignment="1" applyProtection="1">
      <alignment horizontal="right" vertical="center"/>
      <protection locked="0"/>
    </xf>
    <xf numFmtId="170" fontId="4" fillId="0" borderId="2" xfId="0" applyNumberFormat="1" applyFont="1" applyFill="1" applyBorder="1" applyAlignment="1" applyProtection="1">
      <alignment horizontal="right" vertical="center"/>
      <protection locked="0"/>
    </xf>
    <xf numFmtId="170" fontId="4" fillId="0" borderId="0" xfId="0" applyNumberFormat="1" applyFont="1" applyFill="1" applyBorder="1" applyAlignment="1" applyProtection="1">
      <alignment vertical="center"/>
      <protection locked="0"/>
    </xf>
    <xf numFmtId="170" fontId="4" fillId="0" borderId="0" xfId="0" applyNumberFormat="1" applyFont="1" applyFill="1" applyBorder="1" applyAlignment="1">
      <alignment horizontal="right" vertical="center"/>
    </xf>
    <xf numFmtId="170" fontId="10" fillId="0" borderId="0" xfId="0" applyNumberFormat="1" applyFont="1" applyFill="1" applyBorder="1"/>
    <xf numFmtId="171" fontId="10" fillId="0" borderId="0" xfId="0" applyNumberFormat="1" applyFont="1" applyFill="1" applyBorder="1"/>
    <xf numFmtId="172" fontId="10" fillId="0" borderId="0" xfId="0" applyNumberFormat="1" applyFont="1" applyFill="1" applyBorder="1"/>
    <xf numFmtId="0" fontId="4" fillId="0" borderId="2" xfId="0" applyNumberFormat="1" applyFont="1" applyFill="1" applyBorder="1" applyAlignment="1" applyProtection="1">
      <alignment vertical="center" wrapText="1"/>
      <protection locked="0"/>
    </xf>
    <xf numFmtId="168" fontId="10" fillId="0" borderId="0" xfId="0" applyNumberFormat="1" applyFont="1" applyFill="1" applyBorder="1"/>
    <xf numFmtId="0" fontId="20" fillId="0" borderId="0" xfId="1" applyFont="1" applyFill="1"/>
    <xf numFmtId="0" fontId="20" fillId="0" borderId="0" xfId="0" applyFont="1" applyFill="1"/>
    <xf numFmtId="0" fontId="3" fillId="0" borderId="0" xfId="1" applyFont="1" applyFill="1" applyBorder="1"/>
    <xf numFmtId="0" fontId="20" fillId="0" borderId="0" xfId="1" applyFont="1"/>
    <xf numFmtId="169" fontId="10" fillId="0" borderId="0" xfId="0" applyNumberFormat="1" applyFont="1" applyFill="1" applyBorder="1"/>
    <xf numFmtId="166" fontId="10" fillId="0" borderId="0" xfId="0" applyNumberFormat="1" applyFont="1" applyFill="1" applyBorder="1"/>
    <xf numFmtId="0" fontId="8" fillId="0" borderId="0" xfId="0" applyFont="1"/>
    <xf numFmtId="165" fontId="4" fillId="0" borderId="0" xfId="0" applyNumberFormat="1" applyFont="1" applyFill="1" applyBorder="1" applyAlignment="1" applyProtection="1">
      <alignment vertical="center"/>
      <protection locked="0"/>
    </xf>
    <xf numFmtId="170" fontId="4" fillId="0" borderId="3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/>
    <xf numFmtId="165" fontId="14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/>
    <xf numFmtId="0" fontId="0" fillId="0" borderId="0" xfId="0" applyAlignment="1">
      <alignment wrapText="1"/>
    </xf>
    <xf numFmtId="173" fontId="10" fillId="0" borderId="0" xfId="0" applyNumberFormat="1" applyFont="1" applyFill="1" applyBorder="1"/>
    <xf numFmtId="165" fontId="16" fillId="0" borderId="0" xfId="1" applyNumberFormat="1" applyFont="1" applyFill="1" applyBorder="1" applyAlignment="1" applyProtection="1">
      <alignment vertical="center"/>
      <protection locked="0"/>
    </xf>
    <xf numFmtId="0" fontId="16" fillId="0" borderId="0" xfId="1" applyFont="1" applyAlignment="1"/>
    <xf numFmtId="165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3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170" fontId="4" fillId="0" borderId="3" xfId="0" applyNumberFormat="1" applyFont="1" applyFill="1" applyBorder="1" applyAlignment="1">
      <alignment horizontal="right" vertical="center"/>
    </xf>
    <xf numFmtId="165" fontId="4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65" fontId="13" fillId="0" borderId="0" xfId="0" applyNumberFormat="1" applyFont="1" applyFill="1" applyBorder="1" applyAlignment="1" applyProtection="1">
      <alignment vertical="center"/>
      <protection locked="0"/>
    </xf>
    <xf numFmtId="2" fontId="10" fillId="0" borderId="0" xfId="0" applyNumberFormat="1" applyFont="1" applyFill="1" applyBorder="1"/>
    <xf numFmtId="174" fontId="10" fillId="0" borderId="0" xfId="0" applyNumberFormat="1" applyFont="1" applyFill="1" applyBorder="1"/>
    <xf numFmtId="170" fontId="7" fillId="0" borderId="0" xfId="0" applyNumberFormat="1" applyFont="1" applyFill="1" applyBorder="1" applyAlignment="1" applyProtection="1">
      <alignment horizontal="right" vertical="center"/>
      <protection locked="0"/>
    </xf>
    <xf numFmtId="170" fontId="23" fillId="0" borderId="0" xfId="0" applyNumberFormat="1" applyFont="1" applyFill="1" applyBorder="1" applyAlignment="1">
      <alignment horizontal="right" vertical="center"/>
    </xf>
    <xf numFmtId="170" fontId="23" fillId="0" borderId="1" xfId="0" applyNumberFormat="1" applyFont="1" applyFill="1" applyBorder="1" applyAlignment="1">
      <alignment horizontal="right" vertical="center"/>
    </xf>
    <xf numFmtId="170" fontId="7" fillId="0" borderId="2" xfId="0" applyNumberFormat="1" applyFont="1" applyFill="1" applyBorder="1" applyAlignment="1">
      <alignment horizontal="right" vertical="center"/>
    </xf>
    <xf numFmtId="164" fontId="2" fillId="0" borderId="0" xfId="2" applyFont="1" applyFill="1"/>
    <xf numFmtId="0" fontId="7" fillId="0" borderId="0" xfId="1" applyFont="1" applyFill="1"/>
    <xf numFmtId="49" fontId="7" fillId="0" borderId="0" xfId="2" applyNumberFormat="1" applyFont="1" applyFill="1"/>
    <xf numFmtId="0" fontId="25" fillId="0" borderId="0" xfId="0" applyFont="1" applyFill="1" applyBorder="1"/>
    <xf numFmtId="0" fontId="27" fillId="0" borderId="0" xfId="0" applyFont="1" applyFill="1" applyBorder="1" applyAlignment="1">
      <alignment horizontal="centerContinuous"/>
    </xf>
    <xf numFmtId="0" fontId="25" fillId="0" borderId="0" xfId="0" applyFont="1" applyFill="1"/>
    <xf numFmtId="0" fontId="27" fillId="0" borderId="0" xfId="0" applyFont="1" applyFill="1"/>
    <xf numFmtId="0" fontId="28" fillId="0" borderId="0" xfId="1" applyFont="1" applyFill="1"/>
    <xf numFmtId="175" fontId="0" fillId="0" borderId="0" xfId="0" applyNumberFormat="1"/>
    <xf numFmtId="1" fontId="0" fillId="0" borderId="0" xfId="0" applyNumberFormat="1"/>
    <xf numFmtId="0" fontId="2" fillId="0" borderId="0" xfId="3"/>
    <xf numFmtId="0" fontId="2" fillId="0" borderId="0" xfId="0" applyFont="1" applyAlignment="1">
      <alignment wrapText="1"/>
    </xf>
    <xf numFmtId="176" fontId="0" fillId="0" borderId="0" xfId="0" applyNumberFormat="1"/>
    <xf numFmtId="165" fontId="1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/>
    <xf numFmtId="3" fontId="4" fillId="0" borderId="2" xfId="0" applyNumberFormat="1" applyFont="1" applyFill="1" applyBorder="1" applyAlignment="1" applyProtection="1">
      <alignment horizontal="right" vertical="center"/>
      <protection locked="0"/>
    </xf>
    <xf numFmtId="165" fontId="16" fillId="0" borderId="0" xfId="1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/>
    <xf numFmtId="0" fontId="4" fillId="0" borderId="0" xfId="0" applyFont="1" applyFill="1" applyBorder="1" applyAlignment="1" applyProtection="1">
      <alignment horizontal="left" vertical="center"/>
      <protection locked="0"/>
    </xf>
    <xf numFmtId="165" fontId="4" fillId="0" borderId="2" xfId="0" applyNumberFormat="1" applyFont="1" applyFill="1" applyBorder="1" applyAlignment="1" applyProtection="1">
      <alignment horizontal="left" vertical="center"/>
      <protection locked="0"/>
    </xf>
    <xf numFmtId="170" fontId="11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9" fontId="0" fillId="0" borderId="0" xfId="0" applyNumberFormat="1"/>
    <xf numFmtId="0" fontId="29" fillId="0" borderId="0" xfId="0" applyFont="1" applyFill="1" applyBorder="1"/>
    <xf numFmtId="0" fontId="30" fillId="0" borderId="0" xfId="0" applyFont="1"/>
    <xf numFmtId="3" fontId="30" fillId="0" borderId="0" xfId="0" applyNumberFormat="1" applyFont="1"/>
    <xf numFmtId="168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/>
    <xf numFmtId="0" fontId="0" fillId="0" borderId="0" xfId="0" applyAlignment="1">
      <alignment horizontal="left"/>
    </xf>
    <xf numFmtId="165" fontId="4" fillId="0" borderId="0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>
      <alignment wrapText="1"/>
    </xf>
    <xf numFmtId="0" fontId="25" fillId="0" borderId="0" xfId="0" applyFont="1" applyAlignment="1">
      <alignment wrapText="1"/>
    </xf>
    <xf numFmtId="165" fontId="16" fillId="0" borderId="0" xfId="1" applyNumberFormat="1" applyFont="1" applyFill="1" applyBorder="1" applyAlignment="1" applyProtection="1">
      <alignment vertical="center"/>
      <protection locked="0"/>
    </xf>
    <xf numFmtId="0" fontId="16" fillId="0" borderId="0" xfId="1" applyFont="1" applyAlignment="1"/>
    <xf numFmtId="165" fontId="12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vertical="center"/>
    </xf>
    <xf numFmtId="165" fontId="14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65" fontId="4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65" fontId="4" fillId="0" borderId="3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4" fillId="0" borderId="0" xfId="0" applyNumberFormat="1" applyFont="1" applyFill="1" applyBorder="1" applyAlignment="1" applyProtection="1">
      <alignment vertical="center" wrapText="1"/>
      <protection locked="0"/>
    </xf>
    <xf numFmtId="165" fontId="13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65" fontId="19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4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165" fontId="14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Alignment="1"/>
    <xf numFmtId="0" fontId="12" fillId="0" borderId="3" xfId="0" applyNumberFormat="1" applyFont="1" applyFill="1" applyBorder="1" applyAlignment="1" applyProtection="1">
      <alignment vertical="center"/>
      <protection locked="0"/>
    </xf>
    <xf numFmtId="0" fontId="3" fillId="0" borderId="0" xfId="1" applyAlignment="1"/>
  </cellXfs>
  <cellStyles count="4">
    <cellStyle name="Hyperkobling" xfId="1" builtinId="8"/>
    <cellStyle name="Komma" xfId="2" builtinId="3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Forside!$D$13</c:f>
          <c:strCache>
            <c:ptCount val="1"/>
            <c:pt idx="0">
              <c:v>Figur 1  Doktorgrader i Norge 1817-2017 i tiårsperioder.</c:v>
            </c:pt>
          </c:strCache>
        </c:strRef>
      </c:tx>
      <c:layout>
        <c:manualLayout>
          <c:xMode val="edge"/>
          <c:yMode val="edge"/>
          <c:x val="0.18571428571428863"/>
          <c:y val="3.0812324929972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7857142857143124"/>
          <c:y val="0.19327783962994469"/>
          <c:w val="0.7892857142857147"/>
          <c:h val="0.6078447999956232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Figurgrunnlag!$B$45</c:f>
              <c:strCache>
                <c:ptCount val="1"/>
                <c:pt idx="0">
                  <c:v>Doktorgrader</c:v>
                </c:pt>
              </c:strCache>
            </c:strRef>
          </c:tx>
          <c:spPr>
            <a:gradFill>
              <a:gsLst>
                <a:gs pos="0">
                  <a:srgbClr val="4F81BD">
                    <a:lumMod val="75000"/>
                  </a:srgbClr>
                </a:gs>
                <a:gs pos="50000">
                  <a:srgbClr val="4F81BD">
                    <a:lumMod val="60000"/>
                    <a:lumOff val="40000"/>
                  </a:srgbClr>
                </a:gs>
                <a:gs pos="100000">
                  <a:schemeClr val="accent1">
                    <a:lumMod val="40000"/>
                    <a:lumOff val="60000"/>
                  </a:schemeClr>
                </a:gs>
              </a:gsLst>
              <a:lin ang="10800000" scaled="0"/>
            </a:gradFill>
            <a:ln w="1270">
              <a:solidFill>
                <a:schemeClr val="bg1">
                  <a:lumMod val="50000"/>
                </a:schemeClr>
              </a:solidFill>
              <a:prstDash val="solid"/>
            </a:ln>
          </c:spPr>
          <c:invertIfNegative val="0"/>
          <c:cat>
            <c:strRef>
              <c:f>Figurgrunnlag!$A$46:$A$54</c:f>
              <c:strCache>
                <c:ptCount val="9"/>
                <c:pt idx="0">
                  <c:v>1800-tallet</c:v>
                </c:pt>
                <c:pt idx="1">
                  <c:v>1900-1949</c:v>
                </c:pt>
                <c:pt idx="2">
                  <c:v>1950-tallet</c:v>
                </c:pt>
                <c:pt idx="3">
                  <c:v>1960-tallet</c:v>
                </c:pt>
                <c:pt idx="4">
                  <c:v>1970-tallet</c:v>
                </c:pt>
                <c:pt idx="5">
                  <c:v>1980-tallet</c:v>
                </c:pt>
                <c:pt idx="6">
                  <c:v>1990-tallet</c:v>
                </c:pt>
                <c:pt idx="7">
                  <c:v>2000-2009</c:v>
                </c:pt>
                <c:pt idx="8">
                  <c:v>2010-2017</c:v>
                </c:pt>
              </c:strCache>
            </c:strRef>
          </c:cat>
          <c:val>
            <c:numRef>
              <c:f>Figurgrunnlag!$B$46:$B$54</c:f>
              <c:numCache>
                <c:formatCode>General</c:formatCode>
                <c:ptCount val="9"/>
                <c:pt idx="0">
                  <c:v>97</c:v>
                </c:pt>
                <c:pt idx="1">
                  <c:v>575</c:v>
                </c:pt>
                <c:pt idx="2">
                  <c:v>268</c:v>
                </c:pt>
                <c:pt idx="3">
                  <c:v>512</c:v>
                </c:pt>
                <c:pt idx="4">
                  <c:v>1033</c:v>
                </c:pt>
                <c:pt idx="5" formatCode="#,##0">
                  <c:v>2346</c:v>
                </c:pt>
                <c:pt idx="6" formatCode="#,##0">
                  <c:v>5498</c:v>
                </c:pt>
                <c:pt idx="7" formatCode="#,##0">
                  <c:v>8751</c:v>
                </c:pt>
                <c:pt idx="8" formatCode="#,##0">
                  <c:v>11286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A-4278-A0A7-8C0B90697F64}"/>
            </c:ext>
          </c:extLst>
        </c:ser>
        <c:ser>
          <c:idx val="0"/>
          <c:order val="1"/>
          <c:tx>
            <c:strRef>
              <c:f>Figurgrunnlag!$C$45</c:f>
              <c:strCache>
                <c:ptCount val="1"/>
                <c:pt idx="0">
                  <c:v>Lisensiatgrader</c:v>
                </c:pt>
              </c:strCache>
            </c:strRef>
          </c:tx>
          <c:spPr>
            <a:gradFill>
              <a:gsLst>
                <a:gs pos="0">
                  <a:schemeClr val="accent3">
                    <a:lumMod val="75000"/>
                  </a:schemeClr>
                </a:gs>
                <a:gs pos="50000">
                  <a:schemeClr val="accent3">
                    <a:lumMod val="60000"/>
                    <a:lumOff val="40000"/>
                  </a:schemeClr>
                </a:gs>
                <a:gs pos="100000">
                  <a:schemeClr val="accent3">
                    <a:lumMod val="40000"/>
                    <a:lumOff val="60000"/>
                  </a:schemeClr>
                </a:gs>
              </a:gsLst>
              <a:lin ang="10800000" scaled="0"/>
            </a:gradFill>
            <a:ln w="127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Figurgrunnlag!$A$46:$A$54</c:f>
              <c:strCache>
                <c:ptCount val="9"/>
                <c:pt idx="0">
                  <c:v>1800-tallet</c:v>
                </c:pt>
                <c:pt idx="1">
                  <c:v>1900-1949</c:v>
                </c:pt>
                <c:pt idx="2">
                  <c:v>1950-tallet</c:v>
                </c:pt>
                <c:pt idx="3">
                  <c:v>1960-tallet</c:v>
                </c:pt>
                <c:pt idx="4">
                  <c:v>1970-tallet</c:v>
                </c:pt>
                <c:pt idx="5">
                  <c:v>1980-tallet</c:v>
                </c:pt>
                <c:pt idx="6">
                  <c:v>1990-tallet</c:v>
                </c:pt>
                <c:pt idx="7">
                  <c:v>2000-2009</c:v>
                </c:pt>
                <c:pt idx="8">
                  <c:v>2010-2017</c:v>
                </c:pt>
              </c:strCache>
            </c:strRef>
          </c:cat>
          <c:val>
            <c:numRef>
              <c:f>Figurgrunnlag!$C$46:$C$54</c:f>
              <c:numCache>
                <c:formatCode>#,##0</c:formatCode>
                <c:ptCount val="9"/>
                <c:pt idx="2">
                  <c:v>19</c:v>
                </c:pt>
                <c:pt idx="3">
                  <c:v>243</c:v>
                </c:pt>
                <c:pt idx="4">
                  <c:v>559</c:v>
                </c:pt>
                <c:pt idx="5">
                  <c:v>54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AA-4278-A0A7-8C0B90697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1011928704"/>
        <c:axId val="-1011935232"/>
      </c:barChart>
      <c:catAx>
        <c:axId val="-101192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95535714285714257"/>
              <c:y val="0.876753052927207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-1011935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11935232"/>
        <c:scaling>
          <c:orientation val="minMax"/>
          <c:max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Antall</a:t>
                </a:r>
              </a:p>
            </c:rich>
          </c:tx>
          <c:layout>
            <c:manualLayout>
              <c:xMode val="edge"/>
              <c:yMode val="edge"/>
              <c:x val="0.17857142857143124"/>
              <c:y val="0.128851834697133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-1011928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424409448818911"/>
          <c:y val="0.25850327532587863"/>
          <c:w val="0.20099400074990642"/>
          <c:h val="0.1274564208885654"/>
        </c:manualLayout>
      </c:layout>
      <c:overlay val="0"/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Forside!$D$33</c:f>
          <c:strCache>
            <c:ptCount val="1"/>
            <c:pt idx="0">
              <c:v>Figur 10  Doktorgrader 2010-2017 med ikke-norsk statsborgerskap på disputastidspunktet, etter region.</c:v>
            </c:pt>
          </c:strCache>
        </c:strRef>
      </c:tx>
      <c:layout>
        <c:manualLayout>
          <c:xMode val="edge"/>
          <c:yMode val="edge"/>
          <c:x val="0.16250000000000001"/>
          <c:y val="3.36134453781512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 rtl="0"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title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28571428571428"/>
          <c:y val="0.22689137695689171"/>
          <c:w val="0.58035714285713158"/>
          <c:h val="0.56862900644753334"/>
        </c:manualLayout>
      </c:layout>
      <c:pie3DChart>
        <c:varyColors val="0"/>
        <c:ser>
          <c:idx val="1"/>
          <c:order val="0"/>
          <c:tx>
            <c:strRef>
              <c:f>Figurgrunnlag!$B$107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rgbClr val="FFFFFF"/>
            </a:solidFill>
            <a:ln w="1270">
              <a:solidFill>
                <a:schemeClr val="bg1">
                  <a:lumMod val="50000"/>
                </a:schemeClr>
              </a:solidFill>
              <a:prstDash val="solid"/>
            </a:ln>
          </c:spPr>
          <c:dPt>
            <c:idx val="0"/>
            <c:bubble3D val="0"/>
            <c:spPr>
              <a:solidFill>
                <a:srgbClr val="FF8080"/>
              </a:solidFill>
              <a:ln w="127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08-4C01-8DE8-DCD30954C528}"/>
              </c:ext>
            </c:extLst>
          </c:dPt>
          <c:dPt>
            <c:idx val="1"/>
            <c:bubble3D val="0"/>
            <c:spPr>
              <a:solidFill>
                <a:srgbClr val="A0E0E0"/>
              </a:solidFill>
              <a:ln w="127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08-4C01-8DE8-DCD30954C528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127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08-4C01-8DE8-DCD30954C528}"/>
              </c:ext>
            </c:extLst>
          </c:dPt>
          <c:dPt>
            <c:idx val="3"/>
            <c:bubble3D val="0"/>
            <c:spPr>
              <a:solidFill>
                <a:srgbClr val="CCFFCC"/>
              </a:solidFill>
              <a:ln w="127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608-4C01-8DE8-DCD30954C528}"/>
              </c:ext>
            </c:extLst>
          </c:dPt>
          <c:dPt>
            <c:idx val="4"/>
            <c:bubble3D val="0"/>
            <c:spPr>
              <a:solidFill>
                <a:srgbClr val="CC9CCC"/>
              </a:solidFill>
              <a:ln w="127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608-4C01-8DE8-DCD30954C528}"/>
              </c:ext>
            </c:extLst>
          </c:dPt>
          <c:dPt>
            <c:idx val="5"/>
            <c:bubble3D val="0"/>
            <c:spPr>
              <a:solidFill>
                <a:srgbClr val="EAEAEA"/>
              </a:solidFill>
              <a:ln w="127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608-4C01-8DE8-DCD30954C528}"/>
              </c:ext>
            </c:extLst>
          </c:dPt>
          <c:dPt>
            <c:idx val="6"/>
            <c:bubble3D val="0"/>
            <c:spPr>
              <a:solidFill>
                <a:srgbClr val="FFFFC0"/>
              </a:solidFill>
              <a:ln w="127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608-4C01-8DE8-DCD30954C528}"/>
              </c:ext>
            </c:extLst>
          </c:dPt>
          <c:dPt>
            <c:idx val="7"/>
            <c:bubble3D val="0"/>
            <c:spPr>
              <a:solidFill>
                <a:srgbClr val="000000"/>
              </a:solidFill>
              <a:ln w="1270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608-4C01-8DE8-DCD30954C528}"/>
              </c:ext>
            </c:extLst>
          </c:dPt>
          <c:dLbls>
            <c:dLbl>
              <c:idx val="2"/>
              <c:layout>
                <c:manualLayout>
                  <c:x val="0.14259730033745832"/>
                  <c:y val="-0.167718741039723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08-4C01-8DE8-DCD30954C528}"/>
                </c:ext>
              </c:extLst>
            </c:dLbl>
            <c:dLbl>
              <c:idx val="3"/>
              <c:layout>
                <c:manualLayout>
                  <c:x val="2.5216160479940075E-2"/>
                  <c:y val="0.135547174250277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08-4C01-8DE8-DCD30954C528}"/>
                </c:ext>
              </c:extLst>
            </c:dLbl>
            <c:dLbl>
              <c:idx val="4"/>
              <c:layout>
                <c:manualLayout>
                  <c:x val="-6.0905511811023844E-3"/>
                  <c:y val="3.7953785188616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08-4C01-8DE8-DCD30954C528}"/>
                </c:ext>
              </c:extLst>
            </c:dLbl>
            <c:dLbl>
              <c:idx val="6"/>
              <c:layout>
                <c:manualLayout>
                  <c:x val="-6.4007686539182776E-2"/>
                  <c:y val="0.129677319746796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608-4C01-8DE8-DCD30954C528}"/>
                </c:ext>
              </c:extLst>
            </c:dLbl>
            <c:dLbl>
              <c:idx val="7"/>
              <c:layout>
                <c:manualLayout>
                  <c:x val="2.6334833145856853E-2"/>
                  <c:y val="-3.8670754390995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08-4C01-8DE8-DCD30954C52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Figurgrunnlag!$A$108:$A$115</c:f>
              <c:strCache>
                <c:ptCount val="8"/>
                <c:pt idx="0">
                  <c:v>Norden</c:v>
                </c:pt>
                <c:pt idx="1">
                  <c:v>Vest- og Sør-Europa</c:v>
                </c:pt>
                <c:pt idx="2">
                  <c:v>Øst-Europa</c:v>
                </c:pt>
                <c:pt idx="3">
                  <c:v>Nord-Amerika</c:v>
                </c:pt>
                <c:pt idx="4">
                  <c:v>Latin-Amerika</c:v>
                </c:pt>
                <c:pt idx="5">
                  <c:v>Afrika</c:v>
                </c:pt>
                <c:pt idx="6">
                  <c:v>Asia</c:v>
                </c:pt>
                <c:pt idx="7">
                  <c:v>Australia og New Zealand</c:v>
                </c:pt>
              </c:strCache>
            </c:strRef>
          </c:cat>
          <c:val>
            <c:numRef>
              <c:f>Figurgrunnlag!$B$108:$B$115</c:f>
              <c:numCache>
                <c:formatCode>General</c:formatCode>
                <c:ptCount val="8"/>
                <c:pt idx="0">
                  <c:v>395</c:v>
                </c:pt>
                <c:pt idx="1">
                  <c:v>1002</c:v>
                </c:pt>
                <c:pt idx="2">
                  <c:v>528</c:v>
                </c:pt>
                <c:pt idx="3">
                  <c:v>134</c:v>
                </c:pt>
                <c:pt idx="4">
                  <c:v>139</c:v>
                </c:pt>
                <c:pt idx="5">
                  <c:v>515</c:v>
                </c:pt>
                <c:pt idx="6">
                  <c:v>1239</c:v>
                </c:pt>
                <c:pt idx="7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608-4C01-8DE8-DCD30954C52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eparator> 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verticalDpi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Forside!$D$35</c:f>
          <c:strCache>
            <c:ptCount val="1"/>
            <c:pt idx="0">
              <c:v>Figur 11  Doktorgrader 2010-2017 etter fagområde og statsborgerskap. Prosentandeler.</c:v>
            </c:pt>
          </c:strCache>
        </c:strRef>
      </c:tx>
      <c:layout>
        <c:manualLayout>
          <c:xMode val="edge"/>
          <c:yMode val="edge"/>
          <c:x val="0.20535714285714529"/>
          <c:y val="3.0812324929972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7857142857143132"/>
          <c:y val="0.19327783962994469"/>
          <c:w val="0.7892857142857147"/>
          <c:h val="0.60784479999562324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Figurgrunnlag!$B$118</c:f>
              <c:strCache>
                <c:ptCount val="1"/>
                <c:pt idx="0">
                  <c:v>Norsk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40000"/>
                    <a:lumOff val="60000"/>
                  </a:schemeClr>
                </a:gs>
              </a:gsLst>
              <a:lin ang="10800000" scaled="0"/>
            </a:gradFill>
            <a:ln w="1270">
              <a:solidFill>
                <a:schemeClr val="bg1">
                  <a:lumMod val="50000"/>
                </a:schemeClr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A7E91EB-7937-4380-BEBC-873B11EDC8AF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673E-4D6A-B71B-FC7431B781B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CA3DCA3-0C38-485A-9A83-96C77F1CD0C7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73E-4D6A-B71B-FC7431B781B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8A583C9-152E-4AE6-A773-C9F5CBCBDC57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73E-4D6A-B71B-FC7431B781B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FACBB7B-5DFD-4CD0-BF4F-CC5985924FB2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73E-4D6A-B71B-FC7431B781B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C828F06-DD39-4C07-ABBE-F0A71B5083CC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73E-4D6A-B71B-FC7431B781B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5581B99-153C-4351-8993-1FA21EB16B35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73E-4D6A-B71B-FC7431B781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nb-NO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Figurgrunnlag!$H$119:$H$124</c:f>
              <c:strCache>
                <c:ptCount val="6"/>
                <c:pt idx="0">
                  <c:v>Humaniora</c:v>
                </c:pt>
                <c:pt idx="1">
                  <c:v>Samfunns-
vitenskap</c:v>
                </c:pt>
                <c:pt idx="2">
                  <c:v>Matematikk/natur-
vitenskap</c:v>
                </c:pt>
                <c:pt idx="3">
                  <c:v>Teknologi</c:v>
                </c:pt>
                <c:pt idx="4">
                  <c:v>Medisin og
helsefag</c:v>
                </c:pt>
                <c:pt idx="5">
                  <c:v>Landbruksfag
og veterinær-
medisin</c:v>
                </c:pt>
              </c:strCache>
            </c:strRef>
          </c:cat>
          <c:val>
            <c:numRef>
              <c:f>Figurgrunnlag!$B$119:$B$124</c:f>
              <c:numCache>
                <c:formatCode>General</c:formatCode>
                <c:ptCount val="6"/>
                <c:pt idx="0">
                  <c:v>774</c:v>
                </c:pt>
                <c:pt idx="1">
                  <c:v>1803</c:v>
                </c:pt>
                <c:pt idx="2">
                  <c:v>1322</c:v>
                </c:pt>
                <c:pt idx="3">
                  <c:v>506</c:v>
                </c:pt>
                <c:pt idx="4">
                  <c:v>2699</c:v>
                </c:pt>
                <c:pt idx="5">
                  <c:v>208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Figurgrunnlag!$G$119:$G$124</c15:f>
                <c15:dlblRangeCache>
                  <c:ptCount val="6"/>
                  <c:pt idx="0">
                    <c:v>N=1031</c:v>
                  </c:pt>
                  <c:pt idx="1">
                    <c:v>N=2319</c:v>
                  </c:pt>
                  <c:pt idx="2">
                    <c:v>N=2615</c:v>
                  </c:pt>
                  <c:pt idx="3">
                    <c:v>N=1386</c:v>
                  </c:pt>
                  <c:pt idx="4">
                    <c:v>N=3524</c:v>
                  </c:pt>
                  <c:pt idx="5">
                    <c:v>N=411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673E-4D6A-B71B-FC7431B781B0}"/>
            </c:ext>
          </c:extLst>
        </c:ser>
        <c:ser>
          <c:idx val="0"/>
          <c:order val="1"/>
          <c:tx>
            <c:strRef>
              <c:f>Figurgrunnlag!$C$118</c:f>
              <c:strCache>
                <c:ptCount val="1"/>
                <c:pt idx="0">
                  <c:v>Ikke-norsk</c:v>
                </c:pt>
              </c:strCache>
            </c:strRef>
          </c:tx>
          <c:spPr>
            <a:gradFill>
              <a:gsLst>
                <a:gs pos="0">
                  <a:schemeClr val="accent6">
                    <a:lumMod val="75000"/>
                  </a:schemeClr>
                </a:gs>
                <a:gs pos="50000">
                  <a:schemeClr val="accent6">
                    <a:lumMod val="60000"/>
                    <a:lumOff val="40000"/>
                  </a:schemeClr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10800000" scaled="0"/>
            </a:gradFill>
            <a:ln w="1270"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05926EB-C48E-4B36-91A0-56260897D585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673E-4D6A-B71B-FC7431B781B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14A2FDF-F7E9-49AD-8DE5-5C8BD8F1F997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73E-4D6A-B71B-FC7431B781B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234CD36-69BE-407B-80B6-F6E9B6ECDC31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673E-4D6A-B71B-FC7431B781B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C7EA2D6-B5BA-4A32-AA83-BCFC4C52723F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73E-4D6A-B71B-FC7431B781B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A2F0C17-483D-43B9-A1FD-44F1C3C4E8CD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673E-4D6A-B71B-FC7431B781B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75777C9-89A3-4115-A49D-442E48B57097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673E-4D6A-B71B-FC7431B781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nb-NO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Figurgrunnlag!$H$119:$H$124</c:f>
              <c:strCache>
                <c:ptCount val="6"/>
                <c:pt idx="0">
                  <c:v>Humaniora</c:v>
                </c:pt>
                <c:pt idx="1">
                  <c:v>Samfunns-
vitenskap</c:v>
                </c:pt>
                <c:pt idx="2">
                  <c:v>Matematikk/natur-
vitenskap</c:v>
                </c:pt>
                <c:pt idx="3">
                  <c:v>Teknologi</c:v>
                </c:pt>
                <c:pt idx="4">
                  <c:v>Medisin og
helsefag</c:v>
                </c:pt>
                <c:pt idx="5">
                  <c:v>Landbruksfag
og veterinær-
medisin</c:v>
                </c:pt>
              </c:strCache>
            </c:strRef>
          </c:cat>
          <c:val>
            <c:numRef>
              <c:f>Figurgrunnlag!$C$119:$C$124</c:f>
              <c:numCache>
                <c:formatCode>General</c:formatCode>
                <c:ptCount val="6"/>
                <c:pt idx="0">
                  <c:v>257</c:v>
                </c:pt>
                <c:pt idx="1">
                  <c:v>516</c:v>
                </c:pt>
                <c:pt idx="2">
                  <c:v>1293</c:v>
                </c:pt>
                <c:pt idx="3">
                  <c:v>880</c:v>
                </c:pt>
                <c:pt idx="4">
                  <c:v>825</c:v>
                </c:pt>
                <c:pt idx="5">
                  <c:v>203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Figurgrunnlag!$E$119:$E$124</c15:f>
                <c15:dlblRangeCache>
                  <c:ptCount val="6"/>
                  <c:pt idx="0">
                    <c:v>25 %</c:v>
                  </c:pt>
                  <c:pt idx="1">
                    <c:v>22 %</c:v>
                  </c:pt>
                  <c:pt idx="2">
                    <c:v>49 %</c:v>
                  </c:pt>
                  <c:pt idx="3">
                    <c:v>63 %</c:v>
                  </c:pt>
                  <c:pt idx="4">
                    <c:v>23 %</c:v>
                  </c:pt>
                  <c:pt idx="5">
                    <c:v>49 %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673E-4D6A-B71B-FC7431B78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1157734096"/>
        <c:axId val="-1007000784"/>
      </c:barChart>
      <c:catAx>
        <c:axId val="-115773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-1007000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07000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</a:t>
                </a:r>
              </a:p>
            </c:rich>
          </c:tx>
          <c:layout>
            <c:manualLayout>
              <c:xMode val="edge"/>
              <c:yMode val="edge"/>
              <c:x val="0.17500000000000004"/>
              <c:y val="0.137255196041671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-1157734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7333333333333335"/>
          <c:y val="0.56066021159119861"/>
          <c:w val="0.14804161979752575"/>
          <c:h val="0.1013126300388922"/>
        </c:manualLayout>
      </c:layout>
      <c:overlay val="0"/>
      <c:spPr>
        <a:solidFill>
          <a:sysClr val="window" lastClr="FFFFFF"/>
        </a:solidFill>
        <a:ln w="1270">
          <a:solidFill>
            <a:schemeClr val="bg1">
              <a:lumMod val="50000"/>
            </a:schemeClr>
          </a:solidFill>
        </a:ln>
      </c:sp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Forside!$D$36</c:f>
          <c:strCache>
            <c:ptCount val="1"/>
            <c:pt idx="0">
              <c:v>Figur 12  Doktorgrader 1990-2017. Prosentandel kvinner blant norske og ikke-norske statsborgere.</c:v>
            </c:pt>
          </c:strCache>
        </c:strRef>
      </c:tx>
      <c:layout>
        <c:manualLayout>
          <c:xMode val="edge"/>
          <c:yMode val="edge"/>
          <c:x val="0.20535714285714537"/>
          <c:y val="3.0812324929972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7857142857143143"/>
          <c:y val="0.19327783962994469"/>
          <c:w val="0.7892857142857147"/>
          <c:h val="0.607844799995623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Figurgrunnlag!$S$3</c:f>
              <c:strCache>
                <c:ptCount val="1"/>
                <c:pt idx="0">
                  <c:v>Norsk statsborgerskap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40000"/>
                    <a:lumOff val="60000"/>
                  </a:schemeClr>
                </a:gs>
              </a:gsLst>
              <a:lin ang="10800000" scaled="0"/>
            </a:gradFill>
            <a:ln w="127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Figurgrunnlag!$A$14:$A$40</c:f>
              <c:strCache>
                <c:ptCount val="26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</c:strCache>
            </c:strRef>
          </c:cat>
          <c:val>
            <c:numRef>
              <c:f>Figurgrunnlag!$L$14:$L$41</c:f>
              <c:numCache>
                <c:formatCode>0.0</c:formatCode>
                <c:ptCount val="28"/>
                <c:pt idx="0">
                  <c:v>15.966386554621847</c:v>
                </c:pt>
                <c:pt idx="1">
                  <c:v>23.711340206185564</c:v>
                </c:pt>
                <c:pt idx="2">
                  <c:v>21.052631578947366</c:v>
                </c:pt>
                <c:pt idx="3">
                  <c:v>26.497695852534562</c:v>
                </c:pt>
                <c:pt idx="4">
                  <c:v>28.942115768463072</c:v>
                </c:pt>
                <c:pt idx="5">
                  <c:v>32.276119402985074</c:v>
                </c:pt>
                <c:pt idx="6">
                  <c:v>35.192307692307693</c:v>
                </c:pt>
                <c:pt idx="7">
                  <c:v>32.486388384754989</c:v>
                </c:pt>
                <c:pt idx="8">
                  <c:v>30.92436974789916</c:v>
                </c:pt>
                <c:pt idx="9">
                  <c:v>38.4</c:v>
                </c:pt>
                <c:pt idx="10">
                  <c:v>36.219081272084807</c:v>
                </c:pt>
                <c:pt idx="11">
                  <c:v>33.576642335766422</c:v>
                </c:pt>
                <c:pt idx="12">
                  <c:v>40.764331210191088</c:v>
                </c:pt>
                <c:pt idx="13">
                  <c:v>40.727902946273829</c:v>
                </c:pt>
                <c:pt idx="14">
                  <c:v>41.666666666666671</c:v>
                </c:pt>
                <c:pt idx="15">
                  <c:v>41.481481481481481</c:v>
                </c:pt>
                <c:pt idx="16">
                  <c:v>39.680232558139537</c:v>
                </c:pt>
                <c:pt idx="17">
                  <c:v>47.275031685678073</c:v>
                </c:pt>
                <c:pt idx="18">
                  <c:v>46.95837780149413</c:v>
                </c:pt>
                <c:pt idx="19">
                  <c:v>47.238542890716808</c:v>
                </c:pt>
                <c:pt idx="20">
                  <c:v>47.962747380675204</c:v>
                </c:pt>
                <c:pt idx="21">
                  <c:v>49.662921348314612</c:v>
                </c:pt>
                <c:pt idx="22">
                  <c:v>55.136268343815509</c:v>
                </c:pt>
                <c:pt idx="23">
                  <c:v>52.880658436213992</c:v>
                </c:pt>
                <c:pt idx="24">
                  <c:v>56.825396825396822</c:v>
                </c:pt>
                <c:pt idx="25">
                  <c:v>58.203991130820398</c:v>
                </c:pt>
                <c:pt idx="26">
                  <c:v>53.872437357630979</c:v>
                </c:pt>
                <c:pt idx="27">
                  <c:v>55.043859649122808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8E-403C-8DE7-1C02E7621EEB}"/>
            </c:ext>
          </c:extLst>
        </c:ser>
        <c:ser>
          <c:idx val="1"/>
          <c:order val="1"/>
          <c:tx>
            <c:strRef>
              <c:f>Figurgrunnlag!$R$3</c:f>
              <c:strCache>
                <c:ptCount val="1"/>
                <c:pt idx="0">
                  <c:v>Ikke-norsk statsborgerskap</c:v>
                </c:pt>
              </c:strCache>
            </c:strRef>
          </c:tx>
          <c:spPr>
            <a:gradFill>
              <a:gsLst>
                <a:gs pos="0">
                  <a:schemeClr val="accent6">
                    <a:lumMod val="75000"/>
                  </a:schemeClr>
                </a:gs>
                <a:gs pos="50000">
                  <a:schemeClr val="accent6">
                    <a:lumMod val="60000"/>
                    <a:lumOff val="40000"/>
                  </a:schemeClr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10800000" scaled="0"/>
            </a:gradFill>
            <a:ln w="1270">
              <a:solidFill>
                <a:schemeClr val="bg1">
                  <a:lumMod val="50000"/>
                </a:schemeClr>
              </a:solidFill>
              <a:prstDash val="solid"/>
            </a:ln>
          </c:spPr>
          <c:invertIfNegative val="0"/>
          <c:cat>
            <c:strRef>
              <c:f>Figurgrunnlag!$A$14:$A$40</c:f>
              <c:strCache>
                <c:ptCount val="26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</c:strCache>
            </c:strRef>
          </c:cat>
          <c:val>
            <c:numRef>
              <c:f>Figurgrunnlag!$O$14:$O$41</c:f>
              <c:numCache>
                <c:formatCode>0.0</c:formatCode>
                <c:ptCount val="28"/>
                <c:pt idx="0">
                  <c:v>22.222222222222221</c:v>
                </c:pt>
                <c:pt idx="1">
                  <c:v>40.74074074074074</c:v>
                </c:pt>
                <c:pt idx="2">
                  <c:v>25</c:v>
                </c:pt>
                <c:pt idx="3">
                  <c:v>17.543859649122805</c:v>
                </c:pt>
                <c:pt idx="4">
                  <c:v>18</c:v>
                </c:pt>
                <c:pt idx="5">
                  <c:v>22.727272727272727</c:v>
                </c:pt>
                <c:pt idx="6">
                  <c:v>26.829268292682929</c:v>
                </c:pt>
                <c:pt idx="7">
                  <c:v>27.027027027027028</c:v>
                </c:pt>
                <c:pt idx="8">
                  <c:v>35.555555555555557</c:v>
                </c:pt>
                <c:pt idx="9">
                  <c:v>34.285714285714285</c:v>
                </c:pt>
                <c:pt idx="10">
                  <c:v>25.925925925925924</c:v>
                </c:pt>
                <c:pt idx="11">
                  <c:v>31.782945736434108</c:v>
                </c:pt>
                <c:pt idx="12">
                  <c:v>35.135135135135137</c:v>
                </c:pt>
                <c:pt idx="13">
                  <c:v>30.82191780821918</c:v>
                </c:pt>
                <c:pt idx="14">
                  <c:v>28.767123287671232</c:v>
                </c:pt>
                <c:pt idx="15">
                  <c:v>35</c:v>
                </c:pt>
                <c:pt idx="16">
                  <c:v>34.101382488479267</c:v>
                </c:pt>
                <c:pt idx="17">
                  <c:v>35.684647302904565</c:v>
                </c:pt>
                <c:pt idx="18">
                  <c:v>38.961038961038966</c:v>
                </c:pt>
                <c:pt idx="19">
                  <c:v>39.057239057239059</c:v>
                </c:pt>
                <c:pt idx="20">
                  <c:v>40.797546012269933</c:v>
                </c:pt>
                <c:pt idx="21">
                  <c:v>38.268792710706151</c:v>
                </c:pt>
                <c:pt idx="22">
                  <c:v>38.658777120315577</c:v>
                </c:pt>
                <c:pt idx="23">
                  <c:v>37.318840579710141</c:v>
                </c:pt>
                <c:pt idx="24">
                  <c:v>38.369781312127238</c:v>
                </c:pt>
                <c:pt idx="25">
                  <c:v>43.258426966292134</c:v>
                </c:pt>
                <c:pt idx="26">
                  <c:v>37.593984962406012</c:v>
                </c:pt>
                <c:pt idx="27">
                  <c:v>42.685025817555939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8E-403C-8DE7-1C02E7621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60"/>
        <c:axId val="-1007002960"/>
        <c:axId val="-1158793456"/>
      </c:barChart>
      <c:catAx>
        <c:axId val="-100700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År</a:t>
                </a:r>
              </a:p>
            </c:rich>
          </c:tx>
          <c:layout>
            <c:manualLayout>
              <c:xMode val="edge"/>
              <c:yMode val="edge"/>
              <c:x val="0.93988095238095271"/>
              <c:y val="0.8702979774587026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-1158793456"/>
        <c:crosses val="autoZero"/>
        <c:auto val="0"/>
        <c:lblAlgn val="ctr"/>
        <c:lblOffset val="100"/>
        <c:tickLblSkip val="1"/>
        <c:tickMarkSkip val="5"/>
        <c:noMultiLvlLbl val="0"/>
      </c:catAx>
      <c:valAx>
        <c:axId val="-1158793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</a:t>
                </a:r>
              </a:p>
            </c:rich>
          </c:tx>
          <c:layout>
            <c:manualLayout>
              <c:xMode val="edge"/>
              <c:yMode val="edge"/>
              <c:x val="0.17500000000000004"/>
              <c:y val="0.137255196041671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-1007002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9761904761904761"/>
          <c:y val="0.23573023960240336"/>
          <c:w val="0.33613685789276487"/>
          <c:h val="0.10504745730313123"/>
        </c:manualLayout>
      </c:layout>
      <c:overlay val="0"/>
      <c:spPr>
        <a:solidFill>
          <a:sysClr val="window" lastClr="FFFFFF"/>
        </a:solidFill>
        <a:ln w="1270">
          <a:solidFill>
            <a:schemeClr val="bg1">
              <a:lumMod val="50000"/>
            </a:schemeClr>
          </a:solidFill>
        </a:ln>
      </c:sp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Forside!$D$38</c:f>
          <c:strCache>
            <c:ptCount val="1"/>
            <c:pt idx="0">
              <c:v>Figur 13  Doktorgrader 2010-2017 etter utstedende institusjon og statsborgerskap. Prosentandeler.</c:v>
            </c:pt>
          </c:strCache>
        </c:strRef>
      </c:tx>
      <c:layout>
        <c:manualLayout>
          <c:xMode val="edge"/>
          <c:yMode val="edge"/>
          <c:x val="0.20535714285714529"/>
          <c:y val="3.0812324929972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7857142857143132"/>
          <c:y val="0.19327783962994469"/>
          <c:w val="0.7892857142857147"/>
          <c:h val="0.60037524721174562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Figurgrunnlag!$B$128</c:f>
              <c:strCache>
                <c:ptCount val="1"/>
                <c:pt idx="0">
                  <c:v>Norsk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40000"/>
                    <a:lumOff val="60000"/>
                  </a:schemeClr>
                </a:gs>
              </a:gsLst>
              <a:lin ang="10800000" scaled="0"/>
            </a:gradFill>
            <a:ln w="1270">
              <a:solidFill>
                <a:schemeClr val="bg1">
                  <a:lumMod val="50000"/>
                </a:schemeClr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0E999E9-DF69-4DE2-AD17-B3786C70B8A2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184C-4A35-A32D-C2F35D5AC72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8E5FA5D-F4C0-4DAF-A428-E9FC53DA2C7F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84C-4A35-A32D-C2F35D5AC72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13C8A19-0ED9-4C7B-88B2-3D518A8D75FC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84C-4A35-A32D-C2F35D5AC72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496FF0E-3C1F-4C85-822E-3AC3BEF44BDB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84C-4A35-A32D-C2F35D5AC72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0FA555E-9D3A-498C-8A27-5175FF367DB1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84C-4A35-A32D-C2F35D5AC72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012FCC8-2620-45D8-AD2B-BF1C7739CDD1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84C-4A35-A32D-C2F35D5AC72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B41EAE3-D817-4CE9-863E-A94C018F102E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84C-4A35-A32D-C2F35D5AC72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1CDB1FD-2D90-4D2B-9ECF-311141A2A7DC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84C-4A35-A32D-C2F35D5AC72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FFD8A52-E112-4F2A-B5EB-EC6784208242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84C-4A35-A32D-C2F35D5AC72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52A8FCF-363F-447C-B9D1-09F2AF9DEF4F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84C-4A35-A32D-C2F35D5AC7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nb-NO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Figurgrunnlag!$G$129:$G$138</c:f>
              <c:strCache>
                <c:ptCount val="10"/>
                <c:pt idx="0">
                  <c:v>Univ. i Oslo</c:v>
                </c:pt>
                <c:pt idx="1">
                  <c:v>NTNU</c:v>
                </c:pt>
                <c:pt idx="2">
                  <c:v>Univ. i Bergen</c:v>
                </c:pt>
                <c:pt idx="3">
                  <c:v>Univ. i Tromsø</c:v>
                </c:pt>
                <c:pt idx="4">
                  <c:v>NMBU</c:v>
                </c:pt>
                <c:pt idx="5">
                  <c:v>Univ. i Stavanger</c:v>
                </c:pt>
                <c:pt idx="6">
                  <c:v>Univ. i Agder</c:v>
                </c:pt>
                <c:pt idx="7">
                  <c:v>NHH</c:v>
                </c:pt>
                <c:pt idx="8">
                  <c:v>Nord universitet</c:v>
                </c:pt>
                <c:pt idx="9">
                  <c:v>NIH</c:v>
                </c:pt>
              </c:strCache>
            </c:strRef>
          </c:cat>
          <c:val>
            <c:numRef>
              <c:f>Figurgrunnlag!$B$129:$B$138</c:f>
              <c:numCache>
                <c:formatCode>General</c:formatCode>
                <c:ptCount val="10"/>
                <c:pt idx="0">
                  <c:v>2777</c:v>
                </c:pt>
                <c:pt idx="1">
                  <c:v>1632</c:v>
                </c:pt>
                <c:pt idx="2">
                  <c:v>1236</c:v>
                </c:pt>
                <c:pt idx="3">
                  <c:v>574</c:v>
                </c:pt>
                <c:pt idx="4">
                  <c:v>357</c:v>
                </c:pt>
                <c:pt idx="5">
                  <c:v>181</c:v>
                </c:pt>
                <c:pt idx="6">
                  <c:v>73</c:v>
                </c:pt>
                <c:pt idx="7">
                  <c:v>69</c:v>
                </c:pt>
                <c:pt idx="8">
                  <c:v>68</c:v>
                </c:pt>
                <c:pt idx="9">
                  <c:v>80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Figurgrunnlag!$F$129:$F$138</c15:f>
                <c15:dlblRangeCache>
                  <c:ptCount val="10"/>
                  <c:pt idx="0">
                    <c:v>N=3823</c:v>
                  </c:pt>
                  <c:pt idx="1">
                    <c:v>N=2790</c:v>
                  </c:pt>
                  <c:pt idx="2">
                    <c:v>N=1918</c:v>
                  </c:pt>
                  <c:pt idx="3">
                    <c:v>N=867</c:v>
                  </c:pt>
                  <c:pt idx="4">
                    <c:v>N=725</c:v>
                  </c:pt>
                  <c:pt idx="5">
                    <c:v>N=286</c:v>
                  </c:pt>
                  <c:pt idx="6">
                    <c:v>N=153</c:v>
                  </c:pt>
                  <c:pt idx="7">
                    <c:v>N=119</c:v>
                  </c:pt>
                  <c:pt idx="8">
                    <c:v>N=107</c:v>
                  </c:pt>
                  <c:pt idx="9">
                    <c:v>N=91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184C-4A35-A32D-C2F35D5AC726}"/>
            </c:ext>
          </c:extLst>
        </c:ser>
        <c:ser>
          <c:idx val="0"/>
          <c:order val="1"/>
          <c:tx>
            <c:strRef>
              <c:f>Figurgrunnlag!$C$128</c:f>
              <c:strCache>
                <c:ptCount val="1"/>
                <c:pt idx="0">
                  <c:v>Ikke-norsk</c:v>
                </c:pt>
              </c:strCache>
            </c:strRef>
          </c:tx>
          <c:spPr>
            <a:gradFill>
              <a:gsLst>
                <a:gs pos="0">
                  <a:schemeClr val="accent6">
                    <a:lumMod val="75000"/>
                  </a:schemeClr>
                </a:gs>
                <a:gs pos="50000">
                  <a:schemeClr val="accent6">
                    <a:lumMod val="60000"/>
                    <a:lumOff val="40000"/>
                  </a:schemeClr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10800000" scaled="0"/>
            </a:gradFill>
            <a:ln w="1270"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BE58F5E-D918-44DC-88F3-2E883C9EE62A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184C-4A35-A32D-C2F35D5AC72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7A2E95B-79F7-4322-9BB9-3FFAF99E3AD9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184C-4A35-A32D-C2F35D5AC72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1A1669E-2B7B-4B1B-9402-1A6A3C327172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184C-4A35-A32D-C2F35D5AC72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D185BFE-4B88-4E8A-83F2-F67AF90493B5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184C-4A35-A32D-C2F35D5AC72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0958ABB-E701-4112-BE81-8A0AB11746A3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184C-4A35-A32D-C2F35D5AC72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43451E3-CA6B-45AA-B9A4-1D34ACF79568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184C-4A35-A32D-C2F35D5AC72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543834E-04B1-44DB-B1F9-479DFFDAC5A6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184C-4A35-A32D-C2F35D5AC72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4A60EA4-1458-4E63-B06E-ED2D633405BF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184C-4A35-A32D-C2F35D5AC72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8340FF3-D8AD-4641-8BB6-C8086EC53128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184C-4A35-A32D-C2F35D5AC72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1420208-A3CB-423A-8396-CC9A299EBA76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184C-4A35-A32D-C2F35D5AC7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nb-NO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Figurgrunnlag!$G$129:$G$138</c:f>
              <c:strCache>
                <c:ptCount val="10"/>
                <c:pt idx="0">
                  <c:v>Univ. i Oslo</c:v>
                </c:pt>
                <c:pt idx="1">
                  <c:v>NTNU</c:v>
                </c:pt>
                <c:pt idx="2">
                  <c:v>Univ. i Bergen</c:v>
                </c:pt>
                <c:pt idx="3">
                  <c:v>Univ. i Tromsø</c:v>
                </c:pt>
                <c:pt idx="4">
                  <c:v>NMBU</c:v>
                </c:pt>
                <c:pt idx="5">
                  <c:v>Univ. i Stavanger</c:v>
                </c:pt>
                <c:pt idx="6">
                  <c:v>Univ. i Agder</c:v>
                </c:pt>
                <c:pt idx="7">
                  <c:v>NHH</c:v>
                </c:pt>
                <c:pt idx="8">
                  <c:v>Nord universitet</c:v>
                </c:pt>
                <c:pt idx="9">
                  <c:v>NIH</c:v>
                </c:pt>
              </c:strCache>
            </c:strRef>
          </c:cat>
          <c:val>
            <c:numRef>
              <c:f>Figurgrunnlag!$C$129:$C$138</c:f>
              <c:numCache>
                <c:formatCode>General</c:formatCode>
                <c:ptCount val="10"/>
                <c:pt idx="0">
                  <c:v>1046</c:v>
                </c:pt>
                <c:pt idx="1">
                  <c:v>1158</c:v>
                </c:pt>
                <c:pt idx="2">
                  <c:v>682</c:v>
                </c:pt>
                <c:pt idx="3">
                  <c:v>293</c:v>
                </c:pt>
                <c:pt idx="4">
                  <c:v>368</c:v>
                </c:pt>
                <c:pt idx="5">
                  <c:v>105</c:v>
                </c:pt>
                <c:pt idx="6">
                  <c:v>80</c:v>
                </c:pt>
                <c:pt idx="7">
                  <c:v>50</c:v>
                </c:pt>
                <c:pt idx="8">
                  <c:v>39</c:v>
                </c:pt>
                <c:pt idx="9">
                  <c:v>11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Figurgrunnlag!$E$129:$E$138</c15:f>
                <c15:dlblRangeCache>
                  <c:ptCount val="10"/>
                  <c:pt idx="0">
                    <c:v>27 %</c:v>
                  </c:pt>
                  <c:pt idx="1">
                    <c:v>42 %</c:v>
                  </c:pt>
                  <c:pt idx="2">
                    <c:v>36 %</c:v>
                  </c:pt>
                  <c:pt idx="3">
                    <c:v>34 %</c:v>
                  </c:pt>
                  <c:pt idx="4">
                    <c:v>51 %</c:v>
                  </c:pt>
                  <c:pt idx="5">
                    <c:v>37 %</c:v>
                  </c:pt>
                  <c:pt idx="6">
                    <c:v>52 %</c:v>
                  </c:pt>
                  <c:pt idx="7">
                    <c:v>42 %</c:v>
                  </c:pt>
                  <c:pt idx="8">
                    <c:v>36 %</c:v>
                  </c:pt>
                  <c:pt idx="9">
                    <c:v>12 %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184C-4A35-A32D-C2F35D5AC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1158791280"/>
        <c:axId val="-1158789104"/>
      </c:barChart>
      <c:catAx>
        <c:axId val="-115879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-1158789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158789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</a:t>
                </a:r>
              </a:p>
            </c:rich>
          </c:tx>
          <c:layout>
            <c:manualLayout>
              <c:xMode val="edge"/>
              <c:yMode val="edge"/>
              <c:x val="0.17500000000000004"/>
              <c:y val="0.137255196041671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-11587912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73809523809523836"/>
          <c:y val="0.56066021159119861"/>
          <c:w val="0.14804161979752575"/>
          <c:h val="0.1013126300388922"/>
        </c:manualLayout>
      </c:layout>
      <c:overlay val="0"/>
      <c:spPr>
        <a:solidFill>
          <a:sysClr val="window" lastClr="FFFFFF"/>
        </a:solidFill>
        <a:ln w="1270">
          <a:solidFill>
            <a:schemeClr val="bg1">
              <a:lumMod val="50000"/>
            </a:schemeClr>
          </a:solidFill>
        </a:ln>
      </c:sp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Forside!$D$16</c:f>
          <c:strCache>
            <c:ptCount val="1"/>
            <c:pt idx="0">
              <c:v>Figur 2  Doktorgrader 1980-2017 etter kjønn.</c:v>
            </c:pt>
          </c:strCache>
        </c:strRef>
      </c:tx>
      <c:layout>
        <c:manualLayout>
          <c:xMode val="edge"/>
          <c:yMode val="edge"/>
          <c:x val="0.19821428571428754"/>
          <c:y val="3.4782608695652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8214285714285741"/>
          <c:y val="0.19710200719544621"/>
          <c:w val="0.75892857142858683"/>
          <c:h val="0.59710313944502758"/>
        </c:manualLayout>
      </c:layout>
      <c:areaChart>
        <c:grouping val="stacked"/>
        <c:varyColors val="0"/>
        <c:ser>
          <c:idx val="1"/>
          <c:order val="0"/>
          <c:tx>
            <c:strRef>
              <c:f>Figurgrunnlag!$C$3</c:f>
              <c:strCache>
                <c:ptCount val="1"/>
                <c:pt idx="0">
                  <c:v>Menn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0"/>
                  </a:schemeClr>
                </a:gs>
                <a:gs pos="50000">
                  <a:schemeClr val="accent1">
                    <a:lumMod val="75000"/>
                  </a:schemeClr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5400000" scaled="0"/>
            </a:gradFill>
            <a:ln w="1270">
              <a:solidFill>
                <a:schemeClr val="bg1">
                  <a:lumMod val="50000"/>
                </a:schemeClr>
              </a:solidFill>
              <a:prstDash val="solid"/>
            </a:ln>
          </c:spPr>
          <c:cat>
            <c:strRef>
              <c:f>Figurgrunnlag!$A$4:$A$40</c:f>
              <c:strCache>
                <c:ptCount val="36"/>
                <c:pt idx="0">
                  <c:v>1980</c:v>
                </c:pt>
                <c:pt idx="5">
                  <c:v>1985</c:v>
                </c:pt>
                <c:pt idx="10">
                  <c:v>1990</c:v>
                </c:pt>
                <c:pt idx="15">
                  <c:v>1995</c:v>
                </c:pt>
                <c:pt idx="20">
                  <c:v>2000</c:v>
                </c:pt>
                <c:pt idx="25">
                  <c:v>2005</c:v>
                </c:pt>
                <c:pt idx="30">
                  <c:v>2010</c:v>
                </c:pt>
                <c:pt idx="35">
                  <c:v>2015</c:v>
                </c:pt>
              </c:strCache>
            </c:strRef>
          </c:cat>
          <c:val>
            <c:numRef>
              <c:f>Figurgrunnlag!$C$4:$C$41</c:f>
              <c:numCache>
                <c:formatCode>#,##0</c:formatCode>
                <c:ptCount val="38"/>
                <c:pt idx="0">
                  <c:v>168</c:v>
                </c:pt>
                <c:pt idx="1">
                  <c:v>158</c:v>
                </c:pt>
                <c:pt idx="2">
                  <c:v>175</c:v>
                </c:pt>
                <c:pt idx="3">
                  <c:v>181</c:v>
                </c:pt>
                <c:pt idx="4">
                  <c:v>199</c:v>
                </c:pt>
                <c:pt idx="5">
                  <c:v>185</c:v>
                </c:pt>
                <c:pt idx="6">
                  <c:v>203</c:v>
                </c:pt>
                <c:pt idx="7">
                  <c:v>207</c:v>
                </c:pt>
                <c:pt idx="8">
                  <c:v>241</c:v>
                </c:pt>
                <c:pt idx="9">
                  <c:v>280</c:v>
                </c:pt>
                <c:pt idx="10">
                  <c:v>328</c:v>
                </c:pt>
                <c:pt idx="11">
                  <c:v>312</c:v>
                </c:pt>
                <c:pt idx="12">
                  <c:v>345</c:v>
                </c:pt>
                <c:pt idx="13">
                  <c:v>366</c:v>
                </c:pt>
                <c:pt idx="14">
                  <c:v>397</c:v>
                </c:pt>
                <c:pt idx="15">
                  <c:v>414</c:v>
                </c:pt>
                <c:pt idx="16">
                  <c:v>397</c:v>
                </c:pt>
                <c:pt idx="17">
                  <c:v>426</c:v>
                </c:pt>
                <c:pt idx="18">
                  <c:v>469</c:v>
                </c:pt>
                <c:pt idx="19">
                  <c:v>431</c:v>
                </c:pt>
                <c:pt idx="20">
                  <c:v>421</c:v>
                </c:pt>
                <c:pt idx="21">
                  <c:v>452</c:v>
                </c:pt>
                <c:pt idx="22">
                  <c:v>444</c:v>
                </c:pt>
                <c:pt idx="23">
                  <c:v>443</c:v>
                </c:pt>
                <c:pt idx="24">
                  <c:v>475</c:v>
                </c:pt>
                <c:pt idx="25">
                  <c:v>512</c:v>
                </c:pt>
                <c:pt idx="26">
                  <c:v>558</c:v>
                </c:pt>
                <c:pt idx="27">
                  <c:v>571</c:v>
                </c:pt>
                <c:pt idx="28">
                  <c:v>685</c:v>
                </c:pt>
                <c:pt idx="29">
                  <c:v>630</c:v>
                </c:pt>
                <c:pt idx="30">
                  <c:v>640</c:v>
                </c:pt>
                <c:pt idx="31">
                  <c:v>719</c:v>
                </c:pt>
                <c:pt idx="32">
                  <c:v>739</c:v>
                </c:pt>
                <c:pt idx="33">
                  <c:v>804</c:v>
                </c:pt>
                <c:pt idx="34">
                  <c:v>718</c:v>
                </c:pt>
                <c:pt idx="35">
                  <c:v>680</c:v>
                </c:pt>
                <c:pt idx="36">
                  <c:v>737</c:v>
                </c:pt>
                <c:pt idx="37">
                  <c:v>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E-424D-BF09-18A04F751E8C}"/>
            </c:ext>
          </c:extLst>
        </c:ser>
        <c:ser>
          <c:idx val="0"/>
          <c:order val="1"/>
          <c:tx>
            <c:strRef>
              <c:f>Figurgrunnlag!$B$3</c:f>
              <c:strCache>
                <c:ptCount val="1"/>
                <c:pt idx="0">
                  <c:v>Kvinner</c:v>
                </c:pt>
              </c:strCache>
            </c:strRef>
          </c:tx>
          <c:spPr>
            <a:gradFill>
              <a:gsLst>
                <a:gs pos="0">
                  <a:schemeClr val="accent2">
                    <a:lumMod val="50000"/>
                  </a:schemeClr>
                </a:gs>
                <a:gs pos="50000">
                  <a:schemeClr val="accent2">
                    <a:lumMod val="75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5400000" scaled="0"/>
            </a:gradFill>
            <a:ln w="1270">
              <a:solidFill>
                <a:schemeClr val="bg1">
                  <a:lumMod val="50000"/>
                </a:schemeClr>
              </a:solidFill>
              <a:prstDash val="solid"/>
            </a:ln>
          </c:spPr>
          <c:cat>
            <c:strRef>
              <c:f>Figurgrunnlag!$A$4:$A$40</c:f>
              <c:strCache>
                <c:ptCount val="36"/>
                <c:pt idx="0">
                  <c:v>1980</c:v>
                </c:pt>
                <c:pt idx="5">
                  <c:v>1985</c:v>
                </c:pt>
                <c:pt idx="10">
                  <c:v>1990</c:v>
                </c:pt>
                <c:pt idx="15">
                  <c:v>1995</c:v>
                </c:pt>
                <c:pt idx="20">
                  <c:v>2000</c:v>
                </c:pt>
                <c:pt idx="25">
                  <c:v>2005</c:v>
                </c:pt>
                <c:pt idx="30">
                  <c:v>2010</c:v>
                </c:pt>
                <c:pt idx="35">
                  <c:v>2015</c:v>
                </c:pt>
              </c:strCache>
            </c:strRef>
          </c:cat>
          <c:val>
            <c:numRef>
              <c:f>Figurgrunnlag!$B$4:$B$41</c:f>
              <c:numCache>
                <c:formatCode>#,##0</c:formatCode>
                <c:ptCount val="38"/>
                <c:pt idx="0">
                  <c:v>19</c:v>
                </c:pt>
                <c:pt idx="1">
                  <c:v>15</c:v>
                </c:pt>
                <c:pt idx="2">
                  <c:v>20</c:v>
                </c:pt>
                <c:pt idx="3">
                  <c:v>26</c:v>
                </c:pt>
                <c:pt idx="4">
                  <c:v>25</c:v>
                </c:pt>
                <c:pt idx="5">
                  <c:v>35</c:v>
                </c:pt>
                <c:pt idx="6">
                  <c:v>49</c:v>
                </c:pt>
                <c:pt idx="7">
                  <c:v>46</c:v>
                </c:pt>
                <c:pt idx="8">
                  <c:v>56</c:v>
                </c:pt>
                <c:pt idx="9">
                  <c:v>58</c:v>
                </c:pt>
                <c:pt idx="10">
                  <c:v>65</c:v>
                </c:pt>
                <c:pt idx="11">
                  <c:v>103</c:v>
                </c:pt>
                <c:pt idx="12">
                  <c:v>94</c:v>
                </c:pt>
                <c:pt idx="13">
                  <c:v>125</c:v>
                </c:pt>
                <c:pt idx="14">
                  <c:v>154</c:v>
                </c:pt>
                <c:pt idx="15">
                  <c:v>188</c:v>
                </c:pt>
                <c:pt idx="16">
                  <c:v>205</c:v>
                </c:pt>
                <c:pt idx="17">
                  <c:v>199</c:v>
                </c:pt>
                <c:pt idx="18">
                  <c:v>216</c:v>
                </c:pt>
                <c:pt idx="19">
                  <c:v>264</c:v>
                </c:pt>
                <c:pt idx="20">
                  <c:v>226</c:v>
                </c:pt>
                <c:pt idx="21">
                  <c:v>225</c:v>
                </c:pt>
                <c:pt idx="22">
                  <c:v>295</c:v>
                </c:pt>
                <c:pt idx="23">
                  <c:v>280</c:v>
                </c:pt>
                <c:pt idx="24">
                  <c:v>307</c:v>
                </c:pt>
                <c:pt idx="25">
                  <c:v>343</c:v>
                </c:pt>
                <c:pt idx="26">
                  <c:v>347</c:v>
                </c:pt>
                <c:pt idx="27">
                  <c:v>459</c:v>
                </c:pt>
                <c:pt idx="28">
                  <c:v>560</c:v>
                </c:pt>
                <c:pt idx="29">
                  <c:v>518</c:v>
                </c:pt>
                <c:pt idx="30">
                  <c:v>545</c:v>
                </c:pt>
                <c:pt idx="31">
                  <c:v>610</c:v>
                </c:pt>
                <c:pt idx="32">
                  <c:v>722</c:v>
                </c:pt>
                <c:pt idx="33">
                  <c:v>720</c:v>
                </c:pt>
                <c:pt idx="34">
                  <c:v>730</c:v>
                </c:pt>
                <c:pt idx="35">
                  <c:v>756</c:v>
                </c:pt>
                <c:pt idx="36">
                  <c:v>673</c:v>
                </c:pt>
                <c:pt idx="37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E-424D-BF09-18A04F751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11929248"/>
        <c:axId val="-1011934144"/>
      </c:areaChart>
      <c:catAx>
        <c:axId val="-101192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9285714285714286"/>
              <c:y val="0.87246620259424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-1011934144"/>
        <c:crosses val="autoZero"/>
        <c:auto val="0"/>
        <c:lblAlgn val="ctr"/>
        <c:lblOffset val="100"/>
        <c:tickLblSkip val="1"/>
        <c:tickMarkSkip val="5"/>
        <c:noMultiLvlLbl val="0"/>
      </c:catAx>
      <c:valAx>
        <c:axId val="-1011934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Antall</a:t>
                </a:r>
              </a:p>
            </c:rich>
          </c:tx>
          <c:layout>
            <c:manualLayout>
              <c:xMode val="edge"/>
              <c:yMode val="edge"/>
              <c:x val="0.18214285714285741"/>
              <c:y val="0.130435086918482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-10119292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Forside!$D$18</c:f>
          <c:strCache>
            <c:ptCount val="1"/>
            <c:pt idx="0">
              <c:v>Figur 3  Doktorgrader 1980-2017. Prosentandel kvinner.</c:v>
            </c:pt>
          </c:strCache>
        </c:strRef>
      </c:tx>
      <c:layout>
        <c:manualLayout>
          <c:xMode val="edge"/>
          <c:yMode val="edge"/>
          <c:x val="0.18571428571428852"/>
          <c:y val="3.0812324929972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7857142857143113"/>
          <c:y val="0.19327783962994469"/>
          <c:w val="0.7892857142857147"/>
          <c:h val="0.60784479999562324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>
              <a:gsLst>
                <a:gs pos="0">
                  <a:srgbClr val="C0504D">
                    <a:lumMod val="75000"/>
                  </a:srgbClr>
                </a:gs>
                <a:gs pos="50000">
                  <a:srgbClr val="C0504D">
                    <a:lumMod val="60000"/>
                    <a:lumOff val="40000"/>
                  </a:srgbClr>
                </a:gs>
                <a:gs pos="100000">
                  <a:schemeClr val="accent2">
                    <a:lumMod val="40000"/>
                    <a:lumOff val="60000"/>
                  </a:schemeClr>
                </a:gs>
              </a:gsLst>
              <a:lin ang="10800000" scaled="0"/>
            </a:gradFill>
            <a:ln w="1270">
              <a:solidFill>
                <a:schemeClr val="bg1">
                  <a:lumMod val="50000"/>
                </a:schemeClr>
              </a:solidFill>
              <a:prstDash val="solid"/>
            </a:ln>
          </c:spPr>
          <c:invertIfNegative val="0"/>
          <c:cat>
            <c:strRef>
              <c:f>Figurgrunnlag!$A$4:$A$40</c:f>
              <c:strCache>
                <c:ptCount val="36"/>
                <c:pt idx="0">
                  <c:v>1980</c:v>
                </c:pt>
                <c:pt idx="5">
                  <c:v>1985</c:v>
                </c:pt>
                <c:pt idx="10">
                  <c:v>1990</c:v>
                </c:pt>
                <c:pt idx="15">
                  <c:v>1995</c:v>
                </c:pt>
                <c:pt idx="20">
                  <c:v>2000</c:v>
                </c:pt>
                <c:pt idx="25">
                  <c:v>2005</c:v>
                </c:pt>
                <c:pt idx="30">
                  <c:v>2010</c:v>
                </c:pt>
                <c:pt idx="35">
                  <c:v>2015</c:v>
                </c:pt>
              </c:strCache>
            </c:strRef>
          </c:cat>
          <c:val>
            <c:numRef>
              <c:f>Figurgrunnlag!$E$4:$E$41</c:f>
              <c:numCache>
                <c:formatCode>0.0</c:formatCode>
                <c:ptCount val="38"/>
                <c:pt idx="0">
                  <c:v>10.160427807486631</c:v>
                </c:pt>
                <c:pt idx="1">
                  <c:v>8.6705202312138727</c:v>
                </c:pt>
                <c:pt idx="2">
                  <c:v>10.256410256410255</c:v>
                </c:pt>
                <c:pt idx="3">
                  <c:v>12.560386473429952</c:v>
                </c:pt>
                <c:pt idx="4">
                  <c:v>11.160714285714286</c:v>
                </c:pt>
                <c:pt idx="5">
                  <c:v>15.909090909090908</c:v>
                </c:pt>
                <c:pt idx="6">
                  <c:v>19.444444444444446</c:v>
                </c:pt>
                <c:pt idx="7">
                  <c:v>18.181818181818183</c:v>
                </c:pt>
                <c:pt idx="8">
                  <c:v>18.855218855218855</c:v>
                </c:pt>
                <c:pt idx="9">
                  <c:v>17.159763313609467</c:v>
                </c:pt>
                <c:pt idx="10">
                  <c:v>16.539440203562343</c:v>
                </c:pt>
                <c:pt idx="11">
                  <c:v>24.819277108433734</c:v>
                </c:pt>
                <c:pt idx="12">
                  <c:v>21.412300683371299</c:v>
                </c:pt>
                <c:pt idx="13">
                  <c:v>25.45824847250509</c:v>
                </c:pt>
                <c:pt idx="14">
                  <c:v>27.949183303085302</c:v>
                </c:pt>
                <c:pt idx="15">
                  <c:v>31.229235880398669</c:v>
                </c:pt>
                <c:pt idx="16">
                  <c:v>34.053156146179404</c:v>
                </c:pt>
                <c:pt idx="17">
                  <c:v>31.840000000000003</c:v>
                </c:pt>
                <c:pt idx="18">
                  <c:v>31.532846715328468</c:v>
                </c:pt>
                <c:pt idx="19">
                  <c:v>37.985611510791365</c:v>
                </c:pt>
                <c:pt idx="20">
                  <c:v>34.930448222565687</c:v>
                </c:pt>
                <c:pt idx="21">
                  <c:v>33.23485967503693</c:v>
                </c:pt>
                <c:pt idx="22">
                  <c:v>39.918809201623816</c:v>
                </c:pt>
                <c:pt idx="23">
                  <c:v>38.727524204702632</c:v>
                </c:pt>
                <c:pt idx="24">
                  <c:v>39.258312020460359</c:v>
                </c:pt>
                <c:pt idx="25">
                  <c:v>40.116959064327482</c:v>
                </c:pt>
                <c:pt idx="26">
                  <c:v>38.342541436464089</c:v>
                </c:pt>
                <c:pt idx="27">
                  <c:v>44.5631067961165</c:v>
                </c:pt>
                <c:pt idx="28">
                  <c:v>44.979919678714857</c:v>
                </c:pt>
                <c:pt idx="29">
                  <c:v>45.121951219512198</c:v>
                </c:pt>
                <c:pt idx="30">
                  <c:v>45.991561181434598</c:v>
                </c:pt>
                <c:pt idx="31">
                  <c:v>45.899172310007522</c:v>
                </c:pt>
                <c:pt idx="32">
                  <c:v>49.418206707734427</c:v>
                </c:pt>
                <c:pt idx="33">
                  <c:v>47.244094488188978</c:v>
                </c:pt>
                <c:pt idx="34">
                  <c:v>50.414364640883981</c:v>
                </c:pt>
                <c:pt idx="35">
                  <c:v>52.646239554317553</c:v>
                </c:pt>
                <c:pt idx="36">
                  <c:v>47.730496453900713</c:v>
                </c:pt>
                <c:pt idx="37">
                  <c:v>50.234427327528465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49-464D-8F0C-E630ABBC9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-1011936320"/>
        <c:axId val="-1011937408"/>
      </c:barChart>
      <c:catAx>
        <c:axId val="-101193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95535714285714257"/>
              <c:y val="0.876753052927207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-1011937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11937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</a:t>
                </a:r>
              </a:p>
            </c:rich>
          </c:tx>
          <c:layout>
            <c:manualLayout>
              <c:xMode val="edge"/>
              <c:yMode val="edge"/>
              <c:x val="0.17857142857143113"/>
              <c:y val="0.128851834697133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-10119363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Forside!$D$19</c:f>
          <c:strCache>
            <c:ptCount val="1"/>
            <c:pt idx="0">
              <c:v>Figur 4  Doktorgrader 1980-2017 etter kjønn. Prosentandeler.</c:v>
            </c:pt>
          </c:strCache>
        </c:strRef>
      </c:tx>
      <c:layout>
        <c:manualLayout>
          <c:xMode val="edge"/>
          <c:yMode val="edge"/>
          <c:x val="0.18571428571428863"/>
          <c:y val="3.0812324929972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7857142857143124"/>
          <c:y val="0.19327783962994469"/>
          <c:w val="0.7892857142857147"/>
          <c:h val="0.60784479999562324"/>
        </c:manualLayout>
      </c:layout>
      <c:lineChart>
        <c:grouping val="standard"/>
        <c:varyColors val="0"/>
        <c:ser>
          <c:idx val="0"/>
          <c:order val="0"/>
          <c:tx>
            <c:strRef>
              <c:f>Figurgrunnlag!$C$3</c:f>
              <c:strCache>
                <c:ptCount val="1"/>
                <c:pt idx="0">
                  <c:v>Menn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Figurgrunnlag!$A$4:$A$40</c:f>
              <c:strCache>
                <c:ptCount val="36"/>
                <c:pt idx="0">
                  <c:v>1980</c:v>
                </c:pt>
                <c:pt idx="5">
                  <c:v>1985</c:v>
                </c:pt>
                <c:pt idx="10">
                  <c:v>1990</c:v>
                </c:pt>
                <c:pt idx="15">
                  <c:v>1995</c:v>
                </c:pt>
                <c:pt idx="20">
                  <c:v>2000</c:v>
                </c:pt>
                <c:pt idx="25">
                  <c:v>2005</c:v>
                </c:pt>
                <c:pt idx="30">
                  <c:v>2010</c:v>
                </c:pt>
                <c:pt idx="35">
                  <c:v>2015</c:v>
                </c:pt>
              </c:strCache>
            </c:strRef>
          </c:cat>
          <c:val>
            <c:numRef>
              <c:f>Figurgrunnlag!$F$4:$F$41</c:f>
              <c:numCache>
                <c:formatCode>0.0</c:formatCode>
                <c:ptCount val="38"/>
                <c:pt idx="0">
                  <c:v>89.839572192513373</c:v>
                </c:pt>
                <c:pt idx="1">
                  <c:v>91.329479768786129</c:v>
                </c:pt>
                <c:pt idx="2">
                  <c:v>89.743589743589752</c:v>
                </c:pt>
                <c:pt idx="3">
                  <c:v>87.439613526570042</c:v>
                </c:pt>
                <c:pt idx="4">
                  <c:v>88.839285714285708</c:v>
                </c:pt>
                <c:pt idx="5">
                  <c:v>84.090909090909093</c:v>
                </c:pt>
                <c:pt idx="6">
                  <c:v>80.555555555555557</c:v>
                </c:pt>
                <c:pt idx="7">
                  <c:v>81.818181818181827</c:v>
                </c:pt>
                <c:pt idx="8">
                  <c:v>81.144781144781149</c:v>
                </c:pt>
                <c:pt idx="9">
                  <c:v>82.84023668639054</c:v>
                </c:pt>
                <c:pt idx="10">
                  <c:v>83.460559796437664</c:v>
                </c:pt>
                <c:pt idx="11">
                  <c:v>75.180722891566262</c:v>
                </c:pt>
                <c:pt idx="12">
                  <c:v>78.587699316628701</c:v>
                </c:pt>
                <c:pt idx="13">
                  <c:v>74.54175152749491</c:v>
                </c:pt>
                <c:pt idx="14">
                  <c:v>72.050816696914694</c:v>
                </c:pt>
                <c:pt idx="15">
                  <c:v>68.770764119601324</c:v>
                </c:pt>
                <c:pt idx="16">
                  <c:v>65.946843853820596</c:v>
                </c:pt>
                <c:pt idx="17">
                  <c:v>68.16</c:v>
                </c:pt>
                <c:pt idx="18">
                  <c:v>68.467153284671539</c:v>
                </c:pt>
                <c:pt idx="19">
                  <c:v>62.014388489208642</c:v>
                </c:pt>
                <c:pt idx="20">
                  <c:v>65.069551777434313</c:v>
                </c:pt>
                <c:pt idx="21">
                  <c:v>66.76514032496307</c:v>
                </c:pt>
                <c:pt idx="22">
                  <c:v>60.081190798376184</c:v>
                </c:pt>
                <c:pt idx="23">
                  <c:v>61.272475795297375</c:v>
                </c:pt>
                <c:pt idx="24">
                  <c:v>60.741687979539641</c:v>
                </c:pt>
                <c:pt idx="25">
                  <c:v>59.883040935672518</c:v>
                </c:pt>
                <c:pt idx="26">
                  <c:v>61.657458563535918</c:v>
                </c:pt>
                <c:pt idx="27">
                  <c:v>55.4368932038835</c:v>
                </c:pt>
                <c:pt idx="28">
                  <c:v>55.020080321285135</c:v>
                </c:pt>
                <c:pt idx="29">
                  <c:v>54.878048780487809</c:v>
                </c:pt>
                <c:pt idx="30">
                  <c:v>54.008438818565395</c:v>
                </c:pt>
                <c:pt idx="31">
                  <c:v>54.100827689992471</c:v>
                </c:pt>
                <c:pt idx="32">
                  <c:v>50.581793292265573</c:v>
                </c:pt>
                <c:pt idx="33">
                  <c:v>52.755905511811022</c:v>
                </c:pt>
                <c:pt idx="34">
                  <c:v>49.585635359116019</c:v>
                </c:pt>
                <c:pt idx="35">
                  <c:v>47.353760445682454</c:v>
                </c:pt>
                <c:pt idx="36">
                  <c:v>52.269503546099294</c:v>
                </c:pt>
                <c:pt idx="37">
                  <c:v>49.765572672471535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E0-432D-892B-188D4D2A1ED5}"/>
            </c:ext>
          </c:extLst>
        </c:ser>
        <c:ser>
          <c:idx val="1"/>
          <c:order val="1"/>
          <c:tx>
            <c:strRef>
              <c:f>Figurgrunnlag!$B$3</c:f>
              <c:strCache>
                <c:ptCount val="1"/>
                <c:pt idx="0">
                  <c:v>Kvinner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Figurgrunnlag!$A$4:$A$40</c:f>
              <c:strCache>
                <c:ptCount val="36"/>
                <c:pt idx="0">
                  <c:v>1980</c:v>
                </c:pt>
                <c:pt idx="5">
                  <c:v>1985</c:v>
                </c:pt>
                <c:pt idx="10">
                  <c:v>1990</c:v>
                </c:pt>
                <c:pt idx="15">
                  <c:v>1995</c:v>
                </c:pt>
                <c:pt idx="20">
                  <c:v>2000</c:v>
                </c:pt>
                <c:pt idx="25">
                  <c:v>2005</c:v>
                </c:pt>
                <c:pt idx="30">
                  <c:v>2010</c:v>
                </c:pt>
                <c:pt idx="35">
                  <c:v>2015</c:v>
                </c:pt>
              </c:strCache>
            </c:strRef>
          </c:cat>
          <c:val>
            <c:numRef>
              <c:f>Figurgrunnlag!$E$4:$E$41</c:f>
              <c:numCache>
                <c:formatCode>0.0</c:formatCode>
                <c:ptCount val="38"/>
                <c:pt idx="0">
                  <c:v>10.160427807486631</c:v>
                </c:pt>
                <c:pt idx="1">
                  <c:v>8.6705202312138727</c:v>
                </c:pt>
                <c:pt idx="2">
                  <c:v>10.256410256410255</c:v>
                </c:pt>
                <c:pt idx="3">
                  <c:v>12.560386473429952</c:v>
                </c:pt>
                <c:pt idx="4">
                  <c:v>11.160714285714286</c:v>
                </c:pt>
                <c:pt idx="5">
                  <c:v>15.909090909090908</c:v>
                </c:pt>
                <c:pt idx="6">
                  <c:v>19.444444444444446</c:v>
                </c:pt>
                <c:pt idx="7">
                  <c:v>18.181818181818183</c:v>
                </c:pt>
                <c:pt idx="8">
                  <c:v>18.855218855218855</c:v>
                </c:pt>
                <c:pt idx="9">
                  <c:v>17.159763313609467</c:v>
                </c:pt>
                <c:pt idx="10">
                  <c:v>16.539440203562343</c:v>
                </c:pt>
                <c:pt idx="11">
                  <c:v>24.819277108433734</c:v>
                </c:pt>
                <c:pt idx="12">
                  <c:v>21.412300683371299</c:v>
                </c:pt>
                <c:pt idx="13">
                  <c:v>25.45824847250509</c:v>
                </c:pt>
                <c:pt idx="14">
                  <c:v>27.949183303085302</c:v>
                </c:pt>
                <c:pt idx="15">
                  <c:v>31.229235880398669</c:v>
                </c:pt>
                <c:pt idx="16">
                  <c:v>34.053156146179404</c:v>
                </c:pt>
                <c:pt idx="17">
                  <c:v>31.840000000000003</c:v>
                </c:pt>
                <c:pt idx="18">
                  <c:v>31.532846715328468</c:v>
                </c:pt>
                <c:pt idx="19">
                  <c:v>37.985611510791365</c:v>
                </c:pt>
                <c:pt idx="20">
                  <c:v>34.930448222565687</c:v>
                </c:pt>
                <c:pt idx="21">
                  <c:v>33.23485967503693</c:v>
                </c:pt>
                <c:pt idx="22">
                  <c:v>39.918809201623816</c:v>
                </c:pt>
                <c:pt idx="23">
                  <c:v>38.727524204702632</c:v>
                </c:pt>
                <c:pt idx="24">
                  <c:v>39.258312020460359</c:v>
                </c:pt>
                <c:pt idx="25">
                  <c:v>40.116959064327482</c:v>
                </c:pt>
                <c:pt idx="26">
                  <c:v>38.342541436464089</c:v>
                </c:pt>
                <c:pt idx="27">
                  <c:v>44.5631067961165</c:v>
                </c:pt>
                <c:pt idx="28">
                  <c:v>44.979919678714857</c:v>
                </c:pt>
                <c:pt idx="29">
                  <c:v>45.121951219512198</c:v>
                </c:pt>
                <c:pt idx="30">
                  <c:v>45.991561181434598</c:v>
                </c:pt>
                <c:pt idx="31">
                  <c:v>45.899172310007522</c:v>
                </c:pt>
                <c:pt idx="32">
                  <c:v>49.418206707734427</c:v>
                </c:pt>
                <c:pt idx="33">
                  <c:v>47.244094488188978</c:v>
                </c:pt>
                <c:pt idx="34">
                  <c:v>50.414364640883981</c:v>
                </c:pt>
                <c:pt idx="35">
                  <c:v>52.646239554317553</c:v>
                </c:pt>
                <c:pt idx="36">
                  <c:v>47.730496453900713</c:v>
                </c:pt>
                <c:pt idx="37">
                  <c:v>50.234427327528465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E0-432D-892B-188D4D2A1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11933056"/>
        <c:axId val="-1011932512"/>
      </c:lineChart>
      <c:catAx>
        <c:axId val="-101193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95535714285714257"/>
              <c:y val="0.876753052927207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-1011932512"/>
        <c:crosses val="autoZero"/>
        <c:auto val="0"/>
        <c:lblAlgn val="ctr"/>
        <c:lblOffset val="100"/>
        <c:tickLblSkip val="1"/>
        <c:tickMarkSkip val="5"/>
        <c:noMultiLvlLbl val="0"/>
      </c:catAx>
      <c:valAx>
        <c:axId val="-1011932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</a:t>
                </a:r>
              </a:p>
            </c:rich>
          </c:tx>
          <c:layout>
            <c:manualLayout>
              <c:xMode val="edge"/>
              <c:yMode val="edge"/>
              <c:x val="0.17857142857143124"/>
              <c:y val="0.128851834697133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-10119330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50714285714285712"/>
          <c:y val="0.43404015674511276"/>
          <c:w val="0.15214285714285741"/>
          <c:h val="0.1274564208885654"/>
        </c:manualLayout>
      </c:layout>
      <c:overlay val="0"/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Forside!$D$20</c:f>
          <c:strCache>
            <c:ptCount val="1"/>
            <c:pt idx="0">
              <c:v>Figur 5  Doktorgrader 1980-2017 avlagt av personer med norsk statsborgerskap, etter kjønn. Prosentandeler.</c:v>
            </c:pt>
          </c:strCache>
        </c:strRef>
      </c:tx>
      <c:layout>
        <c:manualLayout>
          <c:xMode val="edge"/>
          <c:yMode val="edge"/>
          <c:x val="0.18571428571428875"/>
          <c:y val="3.0812324929972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7857142857143132"/>
          <c:y val="0.19327783962994469"/>
          <c:w val="0.7892857142857147"/>
          <c:h val="0.60784479999562324"/>
        </c:manualLayout>
      </c:layout>
      <c:lineChart>
        <c:grouping val="standard"/>
        <c:varyColors val="0"/>
        <c:ser>
          <c:idx val="0"/>
          <c:order val="0"/>
          <c:tx>
            <c:strRef>
              <c:f>Figurgrunnlag!$M$3</c:f>
              <c:strCache>
                <c:ptCount val="1"/>
                <c:pt idx="0">
                  <c:v>Menn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Figurgrunnlag!$A$4:$A$40</c:f>
              <c:strCache>
                <c:ptCount val="36"/>
                <c:pt idx="0">
                  <c:v>1980</c:v>
                </c:pt>
                <c:pt idx="5">
                  <c:v>1985</c:v>
                </c:pt>
                <c:pt idx="10">
                  <c:v>1990</c:v>
                </c:pt>
                <c:pt idx="15">
                  <c:v>1995</c:v>
                </c:pt>
                <c:pt idx="20">
                  <c:v>2000</c:v>
                </c:pt>
                <c:pt idx="25">
                  <c:v>2005</c:v>
                </c:pt>
                <c:pt idx="30">
                  <c:v>2010</c:v>
                </c:pt>
                <c:pt idx="35">
                  <c:v>2015</c:v>
                </c:pt>
              </c:strCache>
            </c:strRef>
          </c:cat>
          <c:val>
            <c:numRef>
              <c:f>Figurgrunnlag!$M$4:$M$41</c:f>
              <c:numCache>
                <c:formatCode>0.0</c:formatCode>
                <c:ptCount val="38"/>
                <c:pt idx="0">
                  <c:v>87.878787878787875</c:v>
                </c:pt>
                <c:pt idx="1">
                  <c:v>94.827586206896555</c:v>
                </c:pt>
                <c:pt idx="2">
                  <c:v>89.560439560439562</c:v>
                </c:pt>
                <c:pt idx="3">
                  <c:v>88.58695652173914</c:v>
                </c:pt>
                <c:pt idx="4">
                  <c:v>70</c:v>
                </c:pt>
                <c:pt idx="5">
                  <c:v>89.285714285714292</c:v>
                </c:pt>
                <c:pt idx="6">
                  <c:v>82.008368200836827</c:v>
                </c:pt>
                <c:pt idx="7">
                  <c:v>83.261802575107296</c:v>
                </c:pt>
                <c:pt idx="8">
                  <c:v>81.294964028776988</c:v>
                </c:pt>
                <c:pt idx="9">
                  <c:v>84.121621621621628</c:v>
                </c:pt>
                <c:pt idx="10">
                  <c:v>84.033613445378151</c:v>
                </c:pt>
                <c:pt idx="11">
                  <c:v>76.288659793814432</c:v>
                </c:pt>
                <c:pt idx="12">
                  <c:v>78.94736842105263</c:v>
                </c:pt>
                <c:pt idx="13">
                  <c:v>73.502304147465438</c:v>
                </c:pt>
                <c:pt idx="14">
                  <c:v>71.057884231536931</c:v>
                </c:pt>
                <c:pt idx="15">
                  <c:v>67.723880597014926</c:v>
                </c:pt>
                <c:pt idx="16">
                  <c:v>64.807692307692307</c:v>
                </c:pt>
                <c:pt idx="17">
                  <c:v>67.513611615245011</c:v>
                </c:pt>
                <c:pt idx="18">
                  <c:v>69.075630252100837</c:v>
                </c:pt>
                <c:pt idx="19">
                  <c:v>61.6</c:v>
                </c:pt>
                <c:pt idx="20">
                  <c:v>63.780918727915193</c:v>
                </c:pt>
                <c:pt idx="21">
                  <c:v>66.423357664233578</c:v>
                </c:pt>
                <c:pt idx="22">
                  <c:v>59.235668789808912</c:v>
                </c:pt>
                <c:pt idx="23">
                  <c:v>59.272097053726171</c:v>
                </c:pt>
                <c:pt idx="24">
                  <c:v>58.333333333333336</c:v>
                </c:pt>
                <c:pt idx="25">
                  <c:v>58.518518518518512</c:v>
                </c:pt>
                <c:pt idx="26">
                  <c:v>60.319767441860463</c:v>
                </c:pt>
                <c:pt idx="27">
                  <c:v>52.724968314321927</c:v>
                </c:pt>
                <c:pt idx="28">
                  <c:v>53.04162219850587</c:v>
                </c:pt>
                <c:pt idx="29">
                  <c:v>52.761457109283192</c:v>
                </c:pt>
                <c:pt idx="30">
                  <c:v>52.037252619324789</c:v>
                </c:pt>
                <c:pt idx="31">
                  <c:v>50.337078651685395</c:v>
                </c:pt>
                <c:pt idx="32">
                  <c:v>44.863731656184484</c:v>
                </c:pt>
                <c:pt idx="33">
                  <c:v>47.119341563786008</c:v>
                </c:pt>
                <c:pt idx="34">
                  <c:v>43.174603174603178</c:v>
                </c:pt>
                <c:pt idx="35">
                  <c:v>41.796008869179602</c:v>
                </c:pt>
                <c:pt idx="36">
                  <c:v>46.127562642369021</c:v>
                </c:pt>
                <c:pt idx="37">
                  <c:v>44.956140350877192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1D-49EA-926D-2A47CCD805F3}"/>
            </c:ext>
          </c:extLst>
        </c:ser>
        <c:ser>
          <c:idx val="1"/>
          <c:order val="1"/>
          <c:tx>
            <c:strRef>
              <c:f>Figurgrunnlag!$L$3</c:f>
              <c:strCache>
                <c:ptCount val="1"/>
                <c:pt idx="0">
                  <c:v>Kvinner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Figurgrunnlag!$A$4:$A$40</c:f>
              <c:strCache>
                <c:ptCount val="36"/>
                <c:pt idx="0">
                  <c:v>1980</c:v>
                </c:pt>
                <c:pt idx="5">
                  <c:v>1985</c:v>
                </c:pt>
                <c:pt idx="10">
                  <c:v>1990</c:v>
                </c:pt>
                <c:pt idx="15">
                  <c:v>1995</c:v>
                </c:pt>
                <c:pt idx="20">
                  <c:v>2000</c:v>
                </c:pt>
                <c:pt idx="25">
                  <c:v>2005</c:v>
                </c:pt>
                <c:pt idx="30">
                  <c:v>2010</c:v>
                </c:pt>
                <c:pt idx="35">
                  <c:v>2015</c:v>
                </c:pt>
              </c:strCache>
            </c:strRef>
          </c:cat>
          <c:val>
            <c:numRef>
              <c:f>Figurgrunnlag!$L$4:$L$41</c:f>
              <c:numCache>
                <c:formatCode>0.0</c:formatCode>
                <c:ptCount val="38"/>
                <c:pt idx="0">
                  <c:v>12.121212121212121</c:v>
                </c:pt>
                <c:pt idx="1">
                  <c:v>5.1724137931034484</c:v>
                </c:pt>
                <c:pt idx="2">
                  <c:v>10.43956043956044</c:v>
                </c:pt>
                <c:pt idx="3">
                  <c:v>11.413043478260869</c:v>
                </c:pt>
                <c:pt idx="4">
                  <c:v>30</c:v>
                </c:pt>
                <c:pt idx="5">
                  <c:v>10.714285714285714</c:v>
                </c:pt>
                <c:pt idx="6">
                  <c:v>17.99163179916318</c:v>
                </c:pt>
                <c:pt idx="7">
                  <c:v>16.738197424892704</c:v>
                </c:pt>
                <c:pt idx="8">
                  <c:v>18.705035971223023</c:v>
                </c:pt>
                <c:pt idx="9">
                  <c:v>15.878378378378377</c:v>
                </c:pt>
                <c:pt idx="10">
                  <c:v>15.966386554621847</c:v>
                </c:pt>
                <c:pt idx="11">
                  <c:v>23.711340206185564</c:v>
                </c:pt>
                <c:pt idx="12">
                  <c:v>21.052631578947366</c:v>
                </c:pt>
                <c:pt idx="13">
                  <c:v>26.497695852534562</c:v>
                </c:pt>
                <c:pt idx="14">
                  <c:v>28.942115768463072</c:v>
                </c:pt>
                <c:pt idx="15">
                  <c:v>32.276119402985074</c:v>
                </c:pt>
                <c:pt idx="16">
                  <c:v>35.192307692307693</c:v>
                </c:pt>
                <c:pt idx="17">
                  <c:v>32.486388384754989</c:v>
                </c:pt>
                <c:pt idx="18">
                  <c:v>30.92436974789916</c:v>
                </c:pt>
                <c:pt idx="19">
                  <c:v>38.4</c:v>
                </c:pt>
                <c:pt idx="20">
                  <c:v>36.219081272084807</c:v>
                </c:pt>
                <c:pt idx="21">
                  <c:v>33.576642335766422</c:v>
                </c:pt>
                <c:pt idx="22">
                  <c:v>40.764331210191088</c:v>
                </c:pt>
                <c:pt idx="23">
                  <c:v>40.727902946273829</c:v>
                </c:pt>
                <c:pt idx="24">
                  <c:v>41.666666666666671</c:v>
                </c:pt>
                <c:pt idx="25">
                  <c:v>41.481481481481481</c:v>
                </c:pt>
                <c:pt idx="26">
                  <c:v>39.680232558139537</c:v>
                </c:pt>
                <c:pt idx="27">
                  <c:v>47.275031685678073</c:v>
                </c:pt>
                <c:pt idx="28">
                  <c:v>46.95837780149413</c:v>
                </c:pt>
                <c:pt idx="29">
                  <c:v>47.238542890716808</c:v>
                </c:pt>
                <c:pt idx="30">
                  <c:v>47.962747380675204</c:v>
                </c:pt>
                <c:pt idx="31">
                  <c:v>49.662921348314612</c:v>
                </c:pt>
                <c:pt idx="32">
                  <c:v>55.136268343815509</c:v>
                </c:pt>
                <c:pt idx="33">
                  <c:v>52.880658436213992</c:v>
                </c:pt>
                <c:pt idx="34">
                  <c:v>56.825396825396822</c:v>
                </c:pt>
                <c:pt idx="35">
                  <c:v>58.203991130820398</c:v>
                </c:pt>
                <c:pt idx="36">
                  <c:v>53.872437357630979</c:v>
                </c:pt>
                <c:pt idx="37">
                  <c:v>55.043859649122808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1D-49EA-926D-2A47CCD80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31823408"/>
        <c:axId val="-1231830480"/>
      </c:lineChart>
      <c:catAx>
        <c:axId val="-123182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95535714285714257"/>
              <c:y val="0.876753052927207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-1231830480"/>
        <c:crosses val="autoZero"/>
        <c:auto val="0"/>
        <c:lblAlgn val="ctr"/>
        <c:lblOffset val="100"/>
        <c:tickLblSkip val="1"/>
        <c:tickMarkSkip val="5"/>
        <c:noMultiLvlLbl val="0"/>
      </c:catAx>
      <c:valAx>
        <c:axId val="-1231830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</a:t>
                </a:r>
              </a:p>
            </c:rich>
          </c:tx>
          <c:layout>
            <c:manualLayout>
              <c:xMode val="edge"/>
              <c:yMode val="edge"/>
              <c:x val="0.17857142857143132"/>
              <c:y val="0.128851834697133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-12318234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50714285714285712"/>
          <c:y val="0.43404015674511276"/>
          <c:w val="0.15214285714285741"/>
          <c:h val="0.1274564208885654"/>
        </c:manualLayout>
      </c:layout>
      <c:overlay val="0"/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Forside!$D$22</c:f>
          <c:strCache>
            <c:ptCount val="1"/>
            <c:pt idx="0">
              <c:v>Figur 6  Doktorgrader 1980-2017 etter fagområde.</c:v>
            </c:pt>
          </c:strCache>
        </c:strRef>
      </c:tx>
      <c:layout>
        <c:manualLayout>
          <c:xMode val="edge"/>
          <c:yMode val="edge"/>
          <c:x val="0.16250000000000001"/>
          <c:y val="3.36134453781512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title>
    <c:autoTitleDeleted val="0"/>
    <c:view3D>
      <c:rotX val="30"/>
      <c:rotY val="1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67857142857143"/>
          <c:y val="0.19607896774052364"/>
          <c:w val="0.61071428571428577"/>
          <c:h val="0.59664028755331422"/>
        </c:manualLayout>
      </c:layout>
      <c:pie3DChart>
        <c:varyColors val="0"/>
        <c:ser>
          <c:idx val="1"/>
          <c:order val="0"/>
          <c:spPr>
            <a:solidFill>
              <a:srgbClr val="FFFFFF"/>
            </a:solidFill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dPt>
            <c:idx val="0"/>
            <c:bubble3D val="0"/>
            <c:spPr>
              <a:solidFill>
                <a:srgbClr val="FF8080"/>
              </a:solidFill>
              <a:ln w="3175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15-471B-B107-C431DD95798A}"/>
              </c:ext>
            </c:extLst>
          </c:dPt>
          <c:dPt>
            <c:idx val="1"/>
            <c:bubble3D val="0"/>
            <c:spPr>
              <a:solidFill>
                <a:srgbClr val="800080"/>
              </a:solidFill>
              <a:ln w="3175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15-471B-B107-C431DD95798A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3175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715-471B-B107-C431DD95798A}"/>
              </c:ext>
            </c:extLst>
          </c:dPt>
          <c:dPt>
            <c:idx val="3"/>
            <c:bubble3D val="0"/>
            <c:spPr>
              <a:solidFill>
                <a:srgbClr val="339933"/>
              </a:solidFill>
              <a:ln w="3175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715-471B-B107-C431DD95798A}"/>
              </c:ext>
            </c:extLst>
          </c:dPt>
          <c:dPt>
            <c:idx val="4"/>
            <c:bubble3D val="0"/>
            <c:spPr>
              <a:solidFill>
                <a:srgbClr val="00CCFF"/>
              </a:solidFill>
              <a:ln w="3175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715-471B-B107-C431DD95798A}"/>
              </c:ext>
            </c:extLst>
          </c:dPt>
          <c:dPt>
            <c:idx val="5"/>
            <c:bubble3D val="0"/>
            <c:spPr>
              <a:solidFill>
                <a:srgbClr val="FFFFC0"/>
              </a:solidFill>
              <a:ln w="3175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715-471B-B107-C431DD95798A}"/>
              </c:ext>
            </c:extLst>
          </c:dPt>
          <c:dLbls>
            <c:dLbl>
              <c:idx val="2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15-471B-B107-C431DD95798A}"/>
                </c:ext>
              </c:extLst>
            </c:dLbl>
            <c:numFmt formatCode="General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Figurgrunnlag!$A$58:$A$63</c:f>
              <c:strCache>
                <c:ptCount val="6"/>
                <c:pt idx="0">
                  <c:v>Humaniora</c:v>
                </c:pt>
                <c:pt idx="1">
                  <c:v>Samfunns-vitenskap</c:v>
                </c:pt>
                <c:pt idx="2">
                  <c:v>Matematikk/natur-vitenskap</c:v>
                </c:pt>
                <c:pt idx="3">
                  <c:v>Teknologi</c:v>
                </c:pt>
                <c:pt idx="4">
                  <c:v>Medisin og helsefag</c:v>
                </c:pt>
                <c:pt idx="5">
                  <c:v>Landbruksfag og veterinærmedisin</c:v>
                </c:pt>
              </c:strCache>
            </c:strRef>
          </c:cat>
          <c:val>
            <c:numRef>
              <c:f>Figurgrunnlag!$B$58:$B$63</c:f>
              <c:numCache>
                <c:formatCode>#,##0</c:formatCode>
                <c:ptCount val="6"/>
                <c:pt idx="0">
                  <c:v>2606</c:v>
                </c:pt>
                <c:pt idx="1">
                  <c:v>5085</c:v>
                </c:pt>
                <c:pt idx="2">
                  <c:v>6882</c:v>
                </c:pt>
                <c:pt idx="3">
                  <c:v>4279</c:v>
                </c:pt>
                <c:pt idx="4">
                  <c:v>7546</c:v>
                </c:pt>
                <c:pt idx="5">
                  <c:v>1483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715-471B-B107-C431DD957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Forside!$D$24</c:f>
          <c:strCache>
            <c:ptCount val="1"/>
            <c:pt idx="0">
              <c:v>Figur 7  Doktorgrader 1980-2017 etter utstedende institusjon.</c:v>
            </c:pt>
          </c:strCache>
        </c:strRef>
      </c:tx>
      <c:layout>
        <c:manualLayout>
          <c:xMode val="edge"/>
          <c:yMode val="edge"/>
          <c:x val="0.16250000000000001"/>
          <c:y val="3.36134453781512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 rtl="0"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title>
    <c:autoTitleDeleted val="0"/>
    <c:view3D>
      <c:rotX val="30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28571428571428"/>
          <c:y val="0.22689137695689171"/>
          <c:w val="0.58035714285713236"/>
          <c:h val="0.56862900644753234"/>
        </c:manualLayout>
      </c:layout>
      <c:pie3DChart>
        <c:varyColors val="0"/>
        <c:ser>
          <c:idx val="1"/>
          <c:order val="0"/>
          <c:spPr>
            <a:solidFill>
              <a:srgbClr val="FFFFFF"/>
            </a:solidFill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dPt>
            <c:idx val="0"/>
            <c:bubble3D val="0"/>
            <c:spPr>
              <a:solidFill>
                <a:srgbClr val="FF8080"/>
              </a:solidFill>
              <a:ln w="3175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93-4477-A3F0-8EBDEFD35612}"/>
              </c:ext>
            </c:extLst>
          </c:dPt>
          <c:dPt>
            <c:idx val="1"/>
            <c:bubble3D val="0"/>
            <c:spPr>
              <a:solidFill>
                <a:srgbClr val="A0E0E0"/>
              </a:solidFill>
              <a:ln w="3175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93-4477-A3F0-8EBDEFD35612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175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193-4477-A3F0-8EBDEFD35612}"/>
              </c:ext>
            </c:extLst>
          </c:dPt>
          <c:dPt>
            <c:idx val="3"/>
            <c:bubble3D val="0"/>
            <c:spPr>
              <a:solidFill>
                <a:srgbClr val="CCFFCC"/>
              </a:solidFill>
              <a:ln w="3175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193-4477-A3F0-8EBDEFD35612}"/>
              </c:ext>
            </c:extLst>
          </c:dPt>
          <c:dPt>
            <c:idx val="4"/>
            <c:bubble3D val="0"/>
            <c:spPr>
              <a:solidFill>
                <a:srgbClr val="CC9CCC"/>
              </a:solidFill>
              <a:ln w="3175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193-4477-A3F0-8EBDEFD35612}"/>
              </c:ext>
            </c:extLst>
          </c:dPt>
          <c:dPt>
            <c:idx val="5"/>
            <c:bubble3D val="0"/>
            <c:spPr>
              <a:solidFill>
                <a:srgbClr val="EAEAEA"/>
              </a:solidFill>
              <a:ln w="3175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193-4477-A3F0-8EBDEFD35612}"/>
              </c:ext>
            </c:extLst>
          </c:dPt>
          <c:dPt>
            <c:idx val="6"/>
            <c:bubble3D val="0"/>
            <c:spPr>
              <a:solidFill>
                <a:srgbClr val="FFFFC0"/>
              </a:solidFill>
              <a:ln w="3175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193-4477-A3F0-8EBDEFD35612}"/>
              </c:ext>
            </c:extLst>
          </c:dPt>
          <c:dPt>
            <c:idx val="7"/>
            <c:bubble3D val="0"/>
            <c:spPr>
              <a:solidFill>
                <a:srgbClr val="000000"/>
              </a:solidFill>
              <a:ln w="3175">
                <a:solidFill>
                  <a:schemeClr val="bg1">
                    <a:lumMod val="50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193-4477-A3F0-8EBDEFD35612}"/>
              </c:ext>
            </c:extLst>
          </c:dPt>
          <c:dLbls>
            <c:dLbl>
              <c:idx val="2"/>
              <c:layout>
                <c:manualLayout>
                  <c:x val="0.1330734908136483"/>
                  <c:y val="0.157211230949073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93-4477-A3F0-8EBDEFD35612}"/>
                </c:ext>
              </c:extLst>
            </c:dLbl>
            <c:dLbl>
              <c:idx val="3"/>
              <c:layout>
                <c:manualLayout>
                  <c:x val="-2.4783839520060358E-2"/>
                  <c:y val="-6.98684690254640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93-4477-A3F0-8EBDEFD3561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Figurgrunnlag!$A$67:$A$72</c:f>
              <c:strCache>
                <c:ptCount val="6"/>
                <c:pt idx="0">
                  <c:v>Univ. i Oslo</c:v>
                </c:pt>
                <c:pt idx="1">
                  <c:v>Univ. i Bergen</c:v>
                </c:pt>
                <c:pt idx="2">
                  <c:v>NTNU (Univ. i Trondheim)</c:v>
                </c:pt>
                <c:pt idx="3">
                  <c:v>Univ. i Tromsø</c:v>
                </c:pt>
                <c:pt idx="4">
                  <c:v>NMBU (UMB/NVH)</c:v>
                </c:pt>
                <c:pt idx="5">
                  <c:v>Andre</c:v>
                </c:pt>
              </c:strCache>
            </c:strRef>
          </c:cat>
          <c:val>
            <c:numRef>
              <c:f>Figurgrunnlag!$B$67:$B$72</c:f>
              <c:numCache>
                <c:formatCode>#,##0</c:formatCode>
                <c:ptCount val="6"/>
                <c:pt idx="0">
                  <c:v>9589</c:v>
                </c:pt>
                <c:pt idx="1">
                  <c:v>5041</c:v>
                </c:pt>
                <c:pt idx="2">
                  <c:v>7317</c:v>
                </c:pt>
                <c:pt idx="3">
                  <c:v>2109</c:v>
                </c:pt>
                <c:pt idx="4">
                  <c:v>1993</c:v>
                </c:pt>
                <c:pt idx="5">
                  <c:v>1832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193-4477-A3F0-8EBDEFD3561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eparator> 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verticalDpi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Forside!$D$30</c:f>
          <c:strCache>
            <c:ptCount val="1"/>
            <c:pt idx="0">
              <c:v>Figur 8  Doktorgrader 1990-2017. Prosentandel med ikke-norsk statsborgerskap ved disputas.</c:v>
            </c:pt>
          </c:strCache>
        </c:strRef>
      </c:tx>
      <c:layout>
        <c:manualLayout>
          <c:xMode val="edge"/>
          <c:yMode val="edge"/>
          <c:x val="0.20535714285714513"/>
          <c:y val="3.0812324929972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7857142857143113"/>
          <c:y val="0.19327783962994469"/>
          <c:w val="0.7892857142857147"/>
          <c:h val="0.60784479999562324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>
              <a:gsLst>
                <a:gs pos="0">
                  <a:srgbClr val="F79646">
                    <a:lumMod val="75000"/>
                  </a:srgbClr>
                </a:gs>
                <a:gs pos="50000">
                  <a:srgbClr val="F79646">
                    <a:lumMod val="60000"/>
                    <a:lumOff val="40000"/>
                  </a:srgbClr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10800000" scaled="0"/>
            </a:gradFill>
            <a:ln w="1270">
              <a:solidFill>
                <a:schemeClr val="bg1">
                  <a:lumMod val="50000"/>
                </a:schemeClr>
              </a:solidFill>
              <a:prstDash val="solid"/>
            </a:ln>
          </c:spPr>
          <c:invertIfNegative val="0"/>
          <c:cat>
            <c:strRef>
              <c:f>Figurgrunnlag!$A$77:$A$103</c:f>
              <c:strCache>
                <c:ptCount val="26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</c:strCache>
            </c:strRef>
          </c:cat>
          <c:val>
            <c:numRef>
              <c:f>Figurgrunnlag!$D$77:$D$104</c:f>
              <c:numCache>
                <c:formatCode>0</c:formatCode>
                <c:ptCount val="28"/>
                <c:pt idx="0">
                  <c:v>9.1603053435114496</c:v>
                </c:pt>
                <c:pt idx="1">
                  <c:v>6.5060240963855414</c:v>
                </c:pt>
                <c:pt idx="2">
                  <c:v>9.1116173120728927</c:v>
                </c:pt>
                <c:pt idx="3">
                  <c:v>11.608961303462321</c:v>
                </c:pt>
                <c:pt idx="4">
                  <c:v>9.0744101633393832</c:v>
                </c:pt>
                <c:pt idx="5">
                  <c:v>10.963455149501661</c:v>
                </c:pt>
                <c:pt idx="6">
                  <c:v>13.621262458471762</c:v>
                </c:pt>
                <c:pt idx="7">
                  <c:v>11.84</c:v>
                </c:pt>
                <c:pt idx="8">
                  <c:v>13.138686131386862</c:v>
                </c:pt>
                <c:pt idx="9">
                  <c:v>10.071942446043165</c:v>
                </c:pt>
                <c:pt idx="10">
                  <c:v>12.519319938176199</c:v>
                </c:pt>
                <c:pt idx="11">
                  <c:v>19.054652880354507</c:v>
                </c:pt>
                <c:pt idx="12">
                  <c:v>15.020297699594046</c:v>
                </c:pt>
                <c:pt idx="13">
                  <c:v>20.193637621023512</c:v>
                </c:pt>
                <c:pt idx="14">
                  <c:v>18.67007672634271</c:v>
                </c:pt>
                <c:pt idx="15">
                  <c:v>21.052631578947366</c:v>
                </c:pt>
                <c:pt idx="16">
                  <c:v>23.977900552486187</c:v>
                </c:pt>
                <c:pt idx="17">
                  <c:v>23.398058252427184</c:v>
                </c:pt>
                <c:pt idx="18">
                  <c:v>24.738955823293175</c:v>
                </c:pt>
                <c:pt idx="19">
                  <c:v>25.871080139372822</c:v>
                </c:pt>
                <c:pt idx="20">
                  <c:v>27.510548523206751</c:v>
                </c:pt>
                <c:pt idx="21">
                  <c:v>33.03235515425132</c:v>
                </c:pt>
                <c:pt idx="22">
                  <c:v>34.70225872689938</c:v>
                </c:pt>
                <c:pt idx="23">
                  <c:v>36.220472440944881</c:v>
                </c:pt>
                <c:pt idx="24">
                  <c:v>34.737569060773481</c:v>
                </c:pt>
                <c:pt idx="25">
                  <c:v>37.186629526462397</c:v>
                </c:pt>
                <c:pt idx="26">
                  <c:v>37.730496453900706</c:v>
                </c:pt>
                <c:pt idx="27">
                  <c:v>38.914936369725382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7-4205-815C-7B9B605C8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-1231827216"/>
        <c:axId val="-1267867696"/>
      </c:barChart>
      <c:catAx>
        <c:axId val="-123182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95535714285714257"/>
              <c:y val="0.876753052927207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-1267867696"/>
        <c:crosses val="autoZero"/>
        <c:auto val="0"/>
        <c:lblAlgn val="ctr"/>
        <c:lblOffset val="100"/>
        <c:tickLblSkip val="1"/>
        <c:tickMarkSkip val="5"/>
        <c:noMultiLvlLbl val="0"/>
      </c:catAx>
      <c:valAx>
        <c:axId val="-1267867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</a:t>
                </a:r>
              </a:p>
            </c:rich>
          </c:tx>
          <c:layout>
            <c:manualLayout>
              <c:xMode val="edge"/>
              <c:yMode val="edge"/>
              <c:x val="0.17500000000000004"/>
              <c:y val="0.137255196041671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-12318272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Forside!$D$31</c:f>
          <c:strCache>
            <c:ptCount val="1"/>
            <c:pt idx="0">
              <c:v>Figur 9  Doktorgrader 1990-2017 med norsk og ikke-norsk statsborgerskap på disputastidspunktet.</c:v>
            </c:pt>
          </c:strCache>
        </c:strRef>
      </c:tx>
      <c:layout>
        <c:manualLayout>
          <c:xMode val="edge"/>
          <c:yMode val="edge"/>
          <c:x val="0.20535714285714524"/>
          <c:y val="3.0812324929972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7857142857143124"/>
          <c:y val="0.19327783962994469"/>
          <c:w val="0.7892857142857147"/>
          <c:h val="0.6078447999956232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Figurgrunnlag!$B$76</c:f>
              <c:strCache>
                <c:ptCount val="1"/>
                <c:pt idx="0">
                  <c:v>Norsk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40000"/>
                    <a:lumOff val="60000"/>
                  </a:schemeClr>
                </a:gs>
              </a:gsLst>
              <a:lin ang="10800000" scaled="0"/>
            </a:gradFill>
            <a:ln w="1270">
              <a:solidFill>
                <a:schemeClr val="bg1">
                  <a:lumMod val="50000"/>
                </a:schemeClr>
              </a:solidFill>
              <a:prstDash val="solid"/>
            </a:ln>
          </c:spPr>
          <c:invertIfNegative val="0"/>
          <c:cat>
            <c:strRef>
              <c:f>Figurgrunnlag!$A$77:$A$103</c:f>
              <c:strCache>
                <c:ptCount val="26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</c:strCache>
            </c:strRef>
          </c:cat>
          <c:val>
            <c:numRef>
              <c:f>Figurgrunnlag!$B$77:$B$104</c:f>
              <c:numCache>
                <c:formatCode>General</c:formatCode>
                <c:ptCount val="28"/>
                <c:pt idx="0">
                  <c:v>357</c:v>
                </c:pt>
                <c:pt idx="1">
                  <c:v>388</c:v>
                </c:pt>
                <c:pt idx="2">
                  <c:v>399</c:v>
                </c:pt>
                <c:pt idx="3">
                  <c:v>434</c:v>
                </c:pt>
                <c:pt idx="4">
                  <c:v>501</c:v>
                </c:pt>
                <c:pt idx="5">
                  <c:v>536</c:v>
                </c:pt>
                <c:pt idx="6">
                  <c:v>520</c:v>
                </c:pt>
                <c:pt idx="7">
                  <c:v>551</c:v>
                </c:pt>
                <c:pt idx="8">
                  <c:v>595</c:v>
                </c:pt>
                <c:pt idx="9">
                  <c:v>625</c:v>
                </c:pt>
                <c:pt idx="10">
                  <c:v>566</c:v>
                </c:pt>
                <c:pt idx="11">
                  <c:v>548</c:v>
                </c:pt>
                <c:pt idx="12">
                  <c:v>628</c:v>
                </c:pt>
                <c:pt idx="13">
                  <c:v>577</c:v>
                </c:pt>
                <c:pt idx="14">
                  <c:v>636</c:v>
                </c:pt>
                <c:pt idx="15">
                  <c:v>675</c:v>
                </c:pt>
                <c:pt idx="16">
                  <c:v>688</c:v>
                </c:pt>
                <c:pt idx="17">
                  <c:v>789</c:v>
                </c:pt>
                <c:pt idx="18">
                  <c:v>937</c:v>
                </c:pt>
                <c:pt idx="19">
                  <c:v>851</c:v>
                </c:pt>
                <c:pt idx="20">
                  <c:v>859</c:v>
                </c:pt>
                <c:pt idx="21">
                  <c:v>890</c:v>
                </c:pt>
                <c:pt idx="22">
                  <c:v>954</c:v>
                </c:pt>
                <c:pt idx="23">
                  <c:v>972</c:v>
                </c:pt>
                <c:pt idx="24">
                  <c:v>945</c:v>
                </c:pt>
                <c:pt idx="25">
                  <c:v>902</c:v>
                </c:pt>
                <c:pt idx="26">
                  <c:v>878</c:v>
                </c:pt>
                <c:pt idx="27">
                  <c:v>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1-4D39-A3D2-FED45A2B044E}"/>
            </c:ext>
          </c:extLst>
        </c:ser>
        <c:ser>
          <c:idx val="0"/>
          <c:order val="1"/>
          <c:tx>
            <c:strRef>
              <c:f>Figurgrunnlag!$C$76</c:f>
              <c:strCache>
                <c:ptCount val="1"/>
                <c:pt idx="0">
                  <c:v>Ikke-norsk</c:v>
                </c:pt>
              </c:strCache>
            </c:strRef>
          </c:tx>
          <c:spPr>
            <a:gradFill>
              <a:gsLst>
                <a:gs pos="0">
                  <a:srgbClr val="F79646">
                    <a:lumMod val="75000"/>
                  </a:srgbClr>
                </a:gs>
                <a:gs pos="50000">
                  <a:srgbClr val="F79646">
                    <a:lumMod val="60000"/>
                    <a:lumOff val="40000"/>
                  </a:srgbClr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10800000" scaled="0"/>
            </a:gradFill>
            <a:ln w="127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Figurgrunnlag!$A$77:$A$103</c:f>
              <c:strCache>
                <c:ptCount val="26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</c:strCache>
            </c:strRef>
          </c:cat>
          <c:val>
            <c:numRef>
              <c:f>Figurgrunnlag!$C$77:$C$104</c:f>
              <c:numCache>
                <c:formatCode>General</c:formatCode>
                <c:ptCount val="28"/>
                <c:pt idx="0">
                  <c:v>36</c:v>
                </c:pt>
                <c:pt idx="1">
                  <c:v>27</c:v>
                </c:pt>
                <c:pt idx="2">
                  <c:v>40</c:v>
                </c:pt>
                <c:pt idx="3">
                  <c:v>57</c:v>
                </c:pt>
                <c:pt idx="4">
                  <c:v>50</c:v>
                </c:pt>
                <c:pt idx="5">
                  <c:v>66</c:v>
                </c:pt>
                <c:pt idx="6">
                  <c:v>82</c:v>
                </c:pt>
                <c:pt idx="7">
                  <c:v>74</c:v>
                </c:pt>
                <c:pt idx="8">
                  <c:v>90</c:v>
                </c:pt>
                <c:pt idx="9">
                  <c:v>70</c:v>
                </c:pt>
                <c:pt idx="10">
                  <c:v>81</c:v>
                </c:pt>
                <c:pt idx="11">
                  <c:v>129</c:v>
                </c:pt>
                <c:pt idx="12">
                  <c:v>111</c:v>
                </c:pt>
                <c:pt idx="13">
                  <c:v>146</c:v>
                </c:pt>
                <c:pt idx="14">
                  <c:v>146</c:v>
                </c:pt>
                <c:pt idx="15">
                  <c:v>180</c:v>
                </c:pt>
                <c:pt idx="16">
                  <c:v>217</c:v>
                </c:pt>
                <c:pt idx="17">
                  <c:v>241</c:v>
                </c:pt>
                <c:pt idx="18">
                  <c:v>308</c:v>
                </c:pt>
                <c:pt idx="19">
                  <c:v>297</c:v>
                </c:pt>
                <c:pt idx="20">
                  <c:v>326</c:v>
                </c:pt>
                <c:pt idx="21">
                  <c:v>439</c:v>
                </c:pt>
                <c:pt idx="22">
                  <c:v>507</c:v>
                </c:pt>
                <c:pt idx="23">
                  <c:v>552</c:v>
                </c:pt>
                <c:pt idx="24">
                  <c:v>503</c:v>
                </c:pt>
                <c:pt idx="25">
                  <c:v>534</c:v>
                </c:pt>
                <c:pt idx="26">
                  <c:v>532</c:v>
                </c:pt>
                <c:pt idx="27">
                  <c:v>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01-4D39-A3D2-FED45A2B0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1267866064"/>
        <c:axId val="-1267865520"/>
      </c:barChart>
      <c:catAx>
        <c:axId val="-126786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95535714285714257"/>
              <c:y val="0.876753052927207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-1267865520"/>
        <c:crosses val="autoZero"/>
        <c:auto val="0"/>
        <c:lblAlgn val="ctr"/>
        <c:lblOffset val="100"/>
        <c:tickLblSkip val="1"/>
        <c:tickMarkSkip val="5"/>
        <c:noMultiLvlLbl val="0"/>
      </c:catAx>
      <c:valAx>
        <c:axId val="-1267865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Antall</a:t>
                </a:r>
              </a:p>
            </c:rich>
          </c:tx>
          <c:layout>
            <c:manualLayout>
              <c:xMode val="edge"/>
              <c:yMode val="edge"/>
              <c:x val="0.17500000000000004"/>
              <c:y val="0.137255196041671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-12678660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5"/>
          <c:y val="0.35897953932229226"/>
          <c:w val="0.14804161979752581"/>
          <c:h val="0.1274564208885654"/>
        </c:manualLayout>
      </c:layout>
      <c:overlay val="0"/>
      <c:spPr>
        <a:solidFill>
          <a:sysClr val="window" lastClr="FFFFFF"/>
        </a:solidFill>
      </c:sp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 verticalDpi="0"/>
  </c:printSettings>
  <c:userShapes r:id="rId1"/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1190625</xdr:colOff>
      <xdr:row>5</xdr:row>
      <xdr:rowOff>85725</xdr:rowOff>
    </xdr:from>
    <xdr:to>
      <xdr:col>1</xdr:col>
      <xdr:colOff>5867400</xdr:colOff>
      <xdr:row>6</xdr:row>
      <xdr:rowOff>142875</xdr:rowOff>
    </xdr:to>
    <xdr:sp macro="" textlink="">
      <xdr:nvSpPr>
        <xdr:cNvPr id="69633" name="Text Box 1">
          <a:extLst>
            <a:ext uri="{FF2B5EF4-FFF2-40B4-BE49-F238E27FC236}">
              <a16:creationId xmlns:a16="http://schemas.microsoft.com/office/drawing/2014/main" id="{00000000-0008-0000-0100-000001100100}"/>
            </a:ext>
          </a:extLst>
        </xdr:cNvPr>
        <xdr:cNvSpPr txBox="1">
          <a:spLocks noChangeArrowheads="1"/>
        </xdr:cNvSpPr>
      </xdr:nvSpPr>
      <xdr:spPr bwMode="auto">
        <a:xfrm>
          <a:off x="1304925" y="895350"/>
          <a:ext cx="4676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nb-NO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Norsk institutt for studier av innovasjon, forskning og utdanning</a:t>
          </a:r>
        </a:p>
      </xdr:txBody>
    </xdr:sp>
    <xdr:clientData/>
  </xdr:twoCellAnchor>
  <xdr:twoCellAnchor editAs="oneCell">
    <xdr:from>
      <xdr:col>1</xdr:col>
      <xdr:colOff>47625</xdr:colOff>
      <xdr:row>2</xdr:row>
      <xdr:rowOff>152400</xdr:rowOff>
    </xdr:from>
    <xdr:to>
      <xdr:col>2</xdr:col>
      <xdr:colOff>1160283</xdr:colOff>
      <xdr:row>6</xdr:row>
      <xdr:rowOff>114300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76250"/>
          <a:ext cx="1693683" cy="609600"/>
        </a:xfrm>
        <a:prstGeom prst="rect">
          <a:avLst/>
        </a:prstGeom>
      </xdr:spPr>
    </xdr:pic>
    <xdr:clientData/>
  </xdr:twoCellAnchor>
  <xdr:twoCellAnchor>
    <xdr:from>
      <xdr:col>5</xdr:col>
      <xdr:colOff>66675</xdr:colOff>
      <xdr:row>11</xdr:row>
      <xdr:rowOff>85726</xdr:rowOff>
    </xdr:from>
    <xdr:to>
      <xdr:col>17</xdr:col>
      <xdr:colOff>152400</xdr:colOff>
      <xdr:row>42</xdr:row>
      <xdr:rowOff>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762875" y="2133601"/>
          <a:ext cx="7172325" cy="3800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Dette er en tabell- og figursamling med statistikk over avlagte doktorgrader i tidsrommet fra 1980 og frem til i dag.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Statistikken bygger på NIFUs Doktorgradsregister, som omfatter alle doktor- og lisensiatgrader som er avlagt ved norske universiteter og høgskoler gjennom alle tider. Doktorgradsregisteret er et individregister som gir grunnlag for statistikk og analyser.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Registeret oppdateres hvert halvår på grunnlag av opplysninger fra de doktorgradsutstedende institusjoner. Registreringskriteriet er disputasdato.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Følgende data ligger inne om den enkelte doktorand:</a:t>
          </a: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-Kjønn</a:t>
          </a: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-Alder</a:t>
          </a: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-Statsborgerskap på disputastidspunktet</a:t>
          </a: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-Utdanning – grad, sted, år</a:t>
          </a: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-Doktorgradstittel</a:t>
          </a: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-Ph.D.-program</a:t>
          </a: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-Hovedfinansieringskilde for doktorgradsstudiet</a:t>
          </a: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-År og måned for disputas</a:t>
          </a: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-Institusjon, fakultet og institutt for doktorgrad</a:t>
          </a: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-Fagområde for grad</a:t>
          </a: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-Fagdisiplin for grad (gjelder fagområdene humaniora, samfunnsvitenskap og matematikk/naturvitenskap)</a:t>
          </a:r>
        </a:p>
        <a:p>
          <a:endParaRPr lang="nb-NO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0.10148</cdr:x>
      <cdr:y>0.90948</cdr:y>
    </cdr:from>
    <cdr:to>
      <cdr:x>0.52578</cdr:x>
      <cdr:y>0.95979</cdr:y>
    </cdr:to>
    <cdr:sp macro="" textlink="">
      <cdr:nvSpPr>
        <cdr:cNvPr id="49153" name="Tekst 1">
          <a:extLst xmlns:a="http://schemas.openxmlformats.org/drawingml/2006/main">
            <a:ext uri="{FF2B5EF4-FFF2-40B4-BE49-F238E27FC236}">
              <a16:creationId xmlns:a16="http://schemas.microsoft.com/office/drawing/2014/main" id="{F85935F2-7ABD-472F-B47B-A98C24E109E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450" y="3104467"/>
          <a:ext cx="2267255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b-NO" sz="800" b="0" i="1" strike="noStrike">
              <a:solidFill>
                <a:srgbClr val="000000"/>
              </a:solidFill>
              <a:latin typeface="Arial"/>
              <a:cs typeface="Arial"/>
            </a:rPr>
            <a:t>Kilde:  Doktorgradsregisteret/NIFU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0.10148</cdr:x>
      <cdr:y>0.90948</cdr:y>
    </cdr:from>
    <cdr:to>
      <cdr:x>0.52578</cdr:x>
      <cdr:y>0.95979</cdr:y>
    </cdr:to>
    <cdr:sp macro="" textlink="">
      <cdr:nvSpPr>
        <cdr:cNvPr id="49153" name="Tekst 1">
          <a:extLst xmlns:a="http://schemas.openxmlformats.org/drawingml/2006/main">
            <a:ext uri="{FF2B5EF4-FFF2-40B4-BE49-F238E27FC236}">
              <a16:creationId xmlns:a16="http://schemas.microsoft.com/office/drawing/2014/main" id="{FF0B9931-828D-4C47-B4FB-AB4C508CF9E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450" y="3104467"/>
          <a:ext cx="2267255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b-NO" sz="800" b="0" i="1" strike="noStrike">
              <a:solidFill>
                <a:srgbClr val="000000"/>
              </a:solidFill>
              <a:latin typeface="Arial"/>
              <a:cs typeface="Arial"/>
            </a:rPr>
            <a:t>Kilde:  Doktorgradsregisteret/NIFU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21</xdr:row>
      <xdr:rowOff>0</xdr:rowOff>
    </xdr:to>
    <xdr:graphicFrame macro="">
      <xdr:nvGraphicFramePr>
        <xdr:cNvPr id="40976" name="Chart 1">
          <a:extLst>
            <a:ext uri="{FF2B5EF4-FFF2-40B4-BE49-F238E27FC236}">
              <a16:creationId xmlns:a16="http://schemas.microsoft.com/office/drawing/2014/main" id="{00000000-0008-0000-0C00-000010A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0.04083</cdr:x>
      <cdr:y>0.93986</cdr:y>
    </cdr:from>
    <cdr:to>
      <cdr:x>0.46513</cdr:x>
      <cdr:y>0.99016</cdr:y>
    </cdr:to>
    <cdr:sp macro="" textlink="">
      <cdr:nvSpPr>
        <cdr:cNvPr id="41985" name="Tekst 1">
          <a:extLst xmlns:a="http://schemas.openxmlformats.org/drawingml/2006/main">
            <a:ext uri="{FF2B5EF4-FFF2-40B4-BE49-F238E27FC236}">
              <a16:creationId xmlns:a16="http://schemas.microsoft.com/office/drawing/2014/main" id="{0F9A137A-AC9A-4880-B814-8BA36804FF0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1369" y="3208052"/>
          <a:ext cx="2267255" cy="171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b-NO" sz="800" b="0" i="1" strike="noStrike">
              <a:solidFill>
                <a:srgbClr val="000000"/>
              </a:solidFill>
              <a:latin typeface="Arial"/>
              <a:cs typeface="Arial"/>
            </a:rPr>
            <a:t>Kilde:  Doktorgradsregisteret/NIFU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21</xdr:row>
      <xdr:rowOff>0</xdr:rowOff>
    </xdr:to>
    <xdr:graphicFrame macro="">
      <xdr:nvGraphicFramePr>
        <xdr:cNvPr id="44048" name="Chart 1">
          <a:extLst>
            <a:ext uri="{FF2B5EF4-FFF2-40B4-BE49-F238E27FC236}">
              <a16:creationId xmlns:a16="http://schemas.microsoft.com/office/drawing/2014/main" id="{00000000-0008-0000-0E00-000010A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0.04476</cdr:x>
      <cdr:y>0.93014</cdr:y>
    </cdr:from>
    <cdr:to>
      <cdr:x>0.46906</cdr:x>
      <cdr:y>0.98044</cdr:y>
    </cdr:to>
    <cdr:sp macro="" textlink="">
      <cdr:nvSpPr>
        <cdr:cNvPr id="45057" name="Tekst 1">
          <a:extLst xmlns:a="http://schemas.openxmlformats.org/drawingml/2006/main">
            <a:ext uri="{FF2B5EF4-FFF2-40B4-BE49-F238E27FC236}">
              <a16:creationId xmlns:a16="http://schemas.microsoft.com/office/drawing/2014/main" id="{A83AE515-8870-4FFE-A734-52A05F0C8C2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362" y="3174905"/>
          <a:ext cx="2267255" cy="171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b-NO" sz="800" b="0" i="1" strike="noStrike">
              <a:solidFill>
                <a:srgbClr val="000000"/>
              </a:solidFill>
              <a:latin typeface="Arial"/>
              <a:cs typeface="Arial"/>
            </a:rPr>
            <a:t>Kilde:  Doktorgradsregisteret/NIFU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21</xdr:row>
      <xdr:rowOff>0</xdr:rowOff>
    </xdr:to>
    <xdr:graphicFrame macro="">
      <xdr:nvGraphicFramePr>
        <xdr:cNvPr id="149519" name="Chart 1">
          <a:extLst>
            <a:ext uri="{FF2B5EF4-FFF2-40B4-BE49-F238E27FC236}">
              <a16:creationId xmlns:a16="http://schemas.microsoft.com/office/drawing/2014/main" id="{00000000-0008-0000-1400-00000F48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0.10148</cdr:x>
      <cdr:y>0.90948</cdr:y>
    </cdr:from>
    <cdr:to>
      <cdr:x>0.52578</cdr:x>
      <cdr:y>0.95979</cdr:y>
    </cdr:to>
    <cdr:sp macro="" textlink="">
      <cdr:nvSpPr>
        <cdr:cNvPr id="150529" name="Tekst 1">
          <a:extLst xmlns:a="http://schemas.openxmlformats.org/drawingml/2006/main">
            <a:ext uri="{FF2B5EF4-FFF2-40B4-BE49-F238E27FC236}">
              <a16:creationId xmlns:a16="http://schemas.microsoft.com/office/drawing/2014/main" id="{E9065F30-B516-4B19-B434-BDF7371FC03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450" y="3104467"/>
          <a:ext cx="2267255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b-NO" sz="800" b="0" i="1" strike="noStrike">
              <a:solidFill>
                <a:srgbClr val="000000"/>
              </a:solidFill>
              <a:latin typeface="Arial"/>
              <a:cs typeface="Arial"/>
            </a:rPr>
            <a:t>Kilde:  Doktorgradsregisteret/NIFU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0.10148</cdr:x>
      <cdr:y>0.90948</cdr:y>
    </cdr:from>
    <cdr:to>
      <cdr:x>0.52578</cdr:x>
      <cdr:y>0.95979</cdr:y>
    </cdr:to>
    <cdr:sp macro="" textlink="">
      <cdr:nvSpPr>
        <cdr:cNvPr id="150529" name="Tekst 1">
          <a:extLst xmlns:a="http://schemas.openxmlformats.org/drawingml/2006/main">
            <a:ext uri="{FF2B5EF4-FFF2-40B4-BE49-F238E27FC236}">
              <a16:creationId xmlns:a16="http://schemas.microsoft.com/office/drawing/2014/main" id="{AE58E115-0315-43A9-B6C4-335C7411B5A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450" y="3104467"/>
          <a:ext cx="2267255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b-NO" sz="800" b="0" i="1" strike="noStrike">
              <a:solidFill>
                <a:srgbClr val="000000"/>
              </a:solidFill>
              <a:latin typeface="Arial"/>
              <a:cs typeface="Arial"/>
            </a:rPr>
            <a:t>Kilde:  Doktorgradsregisteret/NIFU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0.04476</cdr:x>
      <cdr:y>0.93014</cdr:y>
    </cdr:from>
    <cdr:to>
      <cdr:x>0.46906</cdr:x>
      <cdr:y>0.98044</cdr:y>
    </cdr:to>
    <cdr:sp macro="" textlink="">
      <cdr:nvSpPr>
        <cdr:cNvPr id="45057" name="Tekst 1">
          <a:extLst xmlns:a="http://schemas.openxmlformats.org/drawingml/2006/main">
            <a:ext uri="{FF2B5EF4-FFF2-40B4-BE49-F238E27FC236}">
              <a16:creationId xmlns:a16="http://schemas.microsoft.com/office/drawing/2014/main" id="{09BD6D80-E457-44E6-B9A8-9E3C6F00074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362" y="3174905"/>
          <a:ext cx="2267255" cy="171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b-NO" sz="800" b="0" i="1" strike="noStrike">
              <a:solidFill>
                <a:srgbClr val="000000"/>
              </a:solidFill>
              <a:latin typeface="Arial"/>
              <a:cs typeface="Arial"/>
            </a:rPr>
            <a:t>Kilde:  Doktorgradsregisteret/NIFU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0.10148</cdr:x>
      <cdr:y>0.90948</cdr:y>
    </cdr:from>
    <cdr:to>
      <cdr:x>0.52578</cdr:x>
      <cdr:y>0.95979</cdr:y>
    </cdr:to>
    <cdr:sp macro="" textlink="">
      <cdr:nvSpPr>
        <cdr:cNvPr id="150529" name="Tekst 1">
          <a:extLst xmlns:a="http://schemas.openxmlformats.org/drawingml/2006/main">
            <a:ext uri="{FF2B5EF4-FFF2-40B4-BE49-F238E27FC236}">
              <a16:creationId xmlns:a16="http://schemas.microsoft.com/office/drawing/2014/main" id="{80BAA87B-5913-4B31-A699-3517FD0A5D5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450" y="3104467"/>
          <a:ext cx="2267255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b-NO" sz="800" b="0" i="1" strike="noStrike">
              <a:solidFill>
                <a:srgbClr val="000000"/>
              </a:solidFill>
              <a:latin typeface="Arial"/>
              <a:cs typeface="Arial"/>
            </a:rPr>
            <a:t>Kilde:  Doktorgradsregisteret/NIFU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0.10148</cdr:x>
      <cdr:y>0.90948</cdr:y>
    </cdr:from>
    <cdr:to>
      <cdr:x>0.52578</cdr:x>
      <cdr:y>0.95979</cdr:y>
    </cdr:to>
    <cdr:sp macro="" textlink="">
      <cdr:nvSpPr>
        <cdr:cNvPr id="150529" name="Tekst 1">
          <a:extLst xmlns:a="http://schemas.openxmlformats.org/drawingml/2006/main">
            <a:ext uri="{FF2B5EF4-FFF2-40B4-BE49-F238E27FC236}">
              <a16:creationId xmlns:a16="http://schemas.microsoft.com/office/drawing/2014/main" id="{6B35FD7C-DB81-455A-91FC-791F8A24A6F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450" y="3104467"/>
          <a:ext cx="2267255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b-NO" sz="800" b="0" i="1" strike="noStrike">
              <a:solidFill>
                <a:srgbClr val="000000"/>
              </a:solidFill>
              <a:latin typeface="Arial"/>
              <a:cs typeface="Arial"/>
            </a:rPr>
            <a:t>Kilde:  Doktorgradsregisteret/NIFU</a:t>
          </a:r>
        </a:p>
      </cdr:txBody>
    </cdr:sp>
  </cdr:relSizeAnchor>
  <cdr:relSizeAnchor xmlns:cdr="http://schemas.openxmlformats.org/drawingml/2006/chartDrawing">
    <cdr:from>
      <cdr:x>0.10148</cdr:x>
      <cdr:y>0.90948</cdr:y>
    </cdr:from>
    <cdr:to>
      <cdr:x>0.52578</cdr:x>
      <cdr:y>0.95979</cdr:y>
    </cdr:to>
    <cdr:sp macro="" textlink="">
      <cdr:nvSpPr>
        <cdr:cNvPr id="2" name="Tekst 1">
          <a:extLst xmlns:a="http://schemas.openxmlformats.org/drawingml/2006/main">
            <a:ext uri="{FF2B5EF4-FFF2-40B4-BE49-F238E27FC236}">
              <a16:creationId xmlns:a16="http://schemas.microsoft.com/office/drawing/2014/main" id="{E7CF3997-784A-4638-ABFF-02C0E373D77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450" y="3104467"/>
          <a:ext cx="2267255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b-NO" sz="800" b="0" i="1" strike="noStrike">
              <a:solidFill>
                <a:srgbClr val="000000"/>
              </a:solidFill>
              <a:latin typeface="Arial"/>
              <a:cs typeface="Arial"/>
            </a:rPr>
            <a:t>Kilde:  Doktorgradsregisteret/NIFU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0.10148</cdr:x>
      <cdr:y>0.90948</cdr:y>
    </cdr:from>
    <cdr:to>
      <cdr:x>0.52578</cdr:x>
      <cdr:y>0.95979</cdr:y>
    </cdr:to>
    <cdr:sp macro="" textlink="">
      <cdr:nvSpPr>
        <cdr:cNvPr id="150529" name="Tekst 1">
          <a:extLst xmlns:a="http://schemas.openxmlformats.org/drawingml/2006/main">
            <a:ext uri="{FF2B5EF4-FFF2-40B4-BE49-F238E27FC236}">
              <a16:creationId xmlns:a16="http://schemas.microsoft.com/office/drawing/2014/main" id="{CA61BC59-30BF-4453-891F-F5A1933D5E1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450" y="3104467"/>
          <a:ext cx="2267255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b-NO" sz="800" b="0" i="1" strike="noStrike">
              <a:solidFill>
                <a:srgbClr val="000000"/>
              </a:solidFill>
              <a:latin typeface="Arial"/>
              <a:cs typeface="Arial"/>
            </a:rPr>
            <a:t>Kilde:  Doktorgradsregisteret/NIFU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0.10148</cdr:x>
      <cdr:y>0.90948</cdr:y>
    </cdr:from>
    <cdr:to>
      <cdr:x>0.52578</cdr:x>
      <cdr:y>0.95979</cdr:y>
    </cdr:to>
    <cdr:sp macro="" textlink="">
      <cdr:nvSpPr>
        <cdr:cNvPr id="49153" name="Tekst 1">
          <a:extLst xmlns:a="http://schemas.openxmlformats.org/drawingml/2006/main">
            <a:ext uri="{FF2B5EF4-FFF2-40B4-BE49-F238E27FC236}">
              <a16:creationId xmlns:a16="http://schemas.microsoft.com/office/drawing/2014/main" id="{4C9D75C0-FA43-445E-952C-211287C99EF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450" y="3104467"/>
          <a:ext cx="2267255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b-NO" sz="800" b="0" i="1" strike="noStrike">
              <a:solidFill>
                <a:srgbClr val="000000"/>
              </a:solidFill>
              <a:latin typeface="Arial"/>
              <a:cs typeface="Arial"/>
            </a:rPr>
            <a:t>Kilde:  Doktorgradsregisteret/NIFU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5</xdr:row>
      <xdr:rowOff>152400</xdr:rowOff>
    </xdr:from>
    <xdr:to>
      <xdr:col>10</xdr:col>
      <xdr:colOff>47625</xdr:colOff>
      <xdr:row>11</xdr:row>
      <xdr:rowOff>152400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/>
      </xdr:nvSpPr>
      <xdr:spPr>
        <a:xfrm>
          <a:off x="5029200" y="962025"/>
          <a:ext cx="189547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Figurgrunnlaget hentes fra det øvrige tabellverket,</a:t>
          </a:r>
          <a:r>
            <a:rPr lang="nb-NO" sz="1100" baseline="0"/>
            <a:t> bortsatt fra tall i </a:t>
          </a:r>
          <a:r>
            <a:rPr lang="nb-NO" sz="1100" baseline="0">
              <a:solidFill>
                <a:srgbClr val="FF0000"/>
              </a:solidFill>
            </a:rPr>
            <a:t>rødt</a:t>
          </a:r>
          <a:r>
            <a:rPr lang="nb-NO" sz="1100" baseline="0"/>
            <a:t> som må legges inn her.</a:t>
          </a:r>
          <a:endParaRPr lang="nb-NO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33</xdr:row>
          <xdr:rowOff>0</xdr:rowOff>
        </xdr:from>
        <xdr:to>
          <xdr:col>3</xdr:col>
          <xdr:colOff>0</xdr:colOff>
          <xdr:row>33</xdr:row>
          <xdr:rowOff>0</xdr:rowOff>
        </xdr:to>
        <xdr:sp macro="" textlink="">
          <xdr:nvSpPr>
            <xdr:cNvPr id="50177" name="Button 1" hidden="1">
              <a:extLst>
                <a:ext uri="{63B3BB69-23CF-44E3-9099-C40C66FF867C}">
                  <a14:compatExt spid="_x0000_s50177"/>
                </a:ext>
                <a:ext uri="{FF2B5EF4-FFF2-40B4-BE49-F238E27FC236}">
                  <a16:creationId xmlns:a16="http://schemas.microsoft.com/office/drawing/2014/main" id="{00000000-0008-0000-0200-000001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Neste ark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47625</xdr:rowOff>
    </xdr:to>
    <xdr:graphicFrame macro="">
      <xdr:nvGraphicFramePr>
        <xdr:cNvPr id="50195" name="Chart 4">
          <a:extLst>
            <a:ext uri="{FF2B5EF4-FFF2-40B4-BE49-F238E27FC236}">
              <a16:creationId xmlns:a16="http://schemas.microsoft.com/office/drawing/2014/main" id="{00000000-0008-0000-0600-000013C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0.10394</cdr:x>
      <cdr:y>0.90738</cdr:y>
    </cdr:from>
    <cdr:to>
      <cdr:x>0.52824</cdr:x>
      <cdr:y>0.95933</cdr:y>
    </cdr:to>
    <cdr:sp macro="" textlink="">
      <cdr:nvSpPr>
        <cdr:cNvPr id="57345" name="Tekst 1">
          <a:extLst xmlns:a="http://schemas.openxmlformats.org/drawingml/2006/main">
            <a:ext uri="{FF2B5EF4-FFF2-40B4-BE49-F238E27FC236}">
              <a16:creationId xmlns:a16="http://schemas.microsoft.com/office/drawing/2014/main" id="{34975A6C-6261-4672-95DD-B7C4D56EDF8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571" y="2993568"/>
          <a:ext cx="2267254" cy="17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b-NO" sz="800" b="0" i="1" strike="noStrike">
              <a:solidFill>
                <a:srgbClr val="000000"/>
              </a:solidFill>
              <a:latin typeface="Arial"/>
              <a:cs typeface="Arial"/>
            </a:rPr>
            <a:t>Kilde:  Doktorgradsregisteret/NIFU </a:t>
          </a:r>
        </a:p>
      </cdr:txBody>
    </cdr:sp>
  </cdr:relSizeAnchor>
  <cdr:relSizeAnchor xmlns:cdr="http://schemas.openxmlformats.org/drawingml/2006/chartDrawing">
    <cdr:from>
      <cdr:x>0.82046</cdr:x>
      <cdr:y>0.42188</cdr:y>
    </cdr:from>
    <cdr:to>
      <cdr:x>0.93807</cdr:x>
      <cdr:y>0.49423</cdr:y>
    </cdr:to>
    <cdr:sp macro="" textlink="">
      <cdr:nvSpPr>
        <cdr:cNvPr id="57346" name="Tekst 21">
          <a:extLst xmlns:a="http://schemas.openxmlformats.org/drawingml/2006/main">
            <a:ext uri="{FF2B5EF4-FFF2-40B4-BE49-F238E27FC236}">
              <a16:creationId xmlns:a16="http://schemas.microsoft.com/office/drawing/2014/main" id="{2D521E5B-7ABC-4039-8B7F-3E1816654794}"/>
            </a:ext>
          </a:extLst>
        </cdr:cNvPr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4376326" y="1386343"/>
          <a:ext cx="627332" cy="2377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1" i="0" strike="noStrike">
              <a:solidFill>
                <a:srgbClr val="000000"/>
              </a:solidFill>
              <a:latin typeface="Arial"/>
              <a:cs typeface="Arial"/>
            </a:rPr>
            <a:t>Kvinner</a:t>
          </a:r>
        </a:p>
      </cdr:txBody>
    </cdr:sp>
  </cdr:relSizeAnchor>
  <cdr:relSizeAnchor xmlns:cdr="http://schemas.openxmlformats.org/drawingml/2006/chartDrawing">
    <cdr:from>
      <cdr:x>0.81867</cdr:x>
      <cdr:y>0.60971</cdr:y>
    </cdr:from>
    <cdr:to>
      <cdr:x>0.93628</cdr:x>
      <cdr:y>0.68497</cdr:y>
    </cdr:to>
    <cdr:sp macro="" textlink="">
      <cdr:nvSpPr>
        <cdr:cNvPr id="57347" name="Tekst 22">
          <a:extLst xmlns:a="http://schemas.openxmlformats.org/drawingml/2006/main">
            <a:ext uri="{FF2B5EF4-FFF2-40B4-BE49-F238E27FC236}">
              <a16:creationId xmlns:a16="http://schemas.microsoft.com/office/drawing/2014/main" id="{4E2FA8CD-AF93-41E3-A9D0-4252B6DFAEFE}"/>
            </a:ext>
          </a:extLst>
        </cdr:cNvPr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4366801" y="2003589"/>
          <a:ext cx="627332" cy="24731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1" i="0" strike="noStrike">
              <a:solidFill>
                <a:srgbClr val="000000"/>
              </a:solidFill>
              <a:latin typeface="Arial"/>
              <a:cs typeface="Arial"/>
            </a:rPr>
            <a:t>Menn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42</xdr:row>
          <xdr:rowOff>0</xdr:rowOff>
        </xdr:from>
        <xdr:to>
          <xdr:col>5</xdr:col>
          <xdr:colOff>0</xdr:colOff>
          <xdr:row>42</xdr:row>
          <xdr:rowOff>0</xdr:rowOff>
        </xdr:to>
        <xdr:sp macro="" textlink="">
          <xdr:nvSpPr>
            <xdr:cNvPr id="5126" name="Button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5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Neste ark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21</xdr:row>
      <xdr:rowOff>0</xdr:rowOff>
    </xdr:to>
    <xdr:graphicFrame macro="">
      <xdr:nvGraphicFramePr>
        <xdr:cNvPr id="48144" name="Chart 1">
          <a:extLst>
            <a:ext uri="{FF2B5EF4-FFF2-40B4-BE49-F238E27FC236}">
              <a16:creationId xmlns:a16="http://schemas.microsoft.com/office/drawing/2014/main" id="{00000000-0008-0000-0800-000010B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0.10148</cdr:x>
      <cdr:y>0.90948</cdr:y>
    </cdr:from>
    <cdr:to>
      <cdr:x>0.52578</cdr:x>
      <cdr:y>0.95979</cdr:y>
    </cdr:to>
    <cdr:sp macro="" textlink="">
      <cdr:nvSpPr>
        <cdr:cNvPr id="49153" name="Tekst 1">
          <a:extLst xmlns:a="http://schemas.openxmlformats.org/drawingml/2006/main">
            <a:ext uri="{FF2B5EF4-FFF2-40B4-BE49-F238E27FC236}">
              <a16:creationId xmlns:a16="http://schemas.microsoft.com/office/drawing/2014/main" id="{6E21754F-36C6-42AB-854F-9FC90CCE7EB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450" y="3104467"/>
          <a:ext cx="2267255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b-NO" sz="800" b="0" i="1" strike="noStrike">
              <a:solidFill>
                <a:srgbClr val="000000"/>
              </a:solidFill>
              <a:latin typeface="Arial"/>
              <a:cs typeface="Arial"/>
            </a:rPr>
            <a:t>Kilde:  Doktorgradsregisteret/NIFU 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ifu.no/fou-statistiske/fou-statistikk/doktorgrader/" TargetMode="External"/><Relationship Id="rId1" Type="http://schemas.openxmlformats.org/officeDocument/2006/relationships/hyperlink" Target="http://www.nifu.no/Norway/SitePages/Fullstory.aspx?ItemId=2602&amp;ListId=3074294f-5cf7-4988-b2da-72ceaa435ff1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theme="5" tint="0.39997558519241921"/>
  </sheetPr>
  <dimension ref="A8:L52"/>
  <sheetViews>
    <sheetView showGridLines="0" showRowColHeaders="0" tabSelected="1" zoomScaleNormal="100" workbookViewId="0">
      <selection activeCell="B12" sqref="B12"/>
    </sheetView>
  </sheetViews>
  <sheetFormatPr baseColWidth="10" defaultColWidth="8.85546875" defaultRowHeight="12.75" x14ac:dyDescent="0.2"/>
  <cols>
    <col min="1" max="1" width="1.7109375" style="32" customWidth="1"/>
    <col min="2" max="2" width="8.7109375" style="32" customWidth="1"/>
    <col min="3" max="3" width="81.5703125" style="94" bestFit="1" customWidth="1"/>
    <col min="4" max="4" width="94.28515625" style="32" hidden="1" customWidth="1"/>
    <col min="5" max="5" width="0" style="32" hidden="1" customWidth="1"/>
    <col min="6" max="10" width="8.85546875" style="32"/>
    <col min="11" max="11" width="8.85546875" style="32" customWidth="1"/>
    <col min="12" max="16384" width="8.85546875" style="32"/>
  </cols>
  <sheetData>
    <row r="8" spans="1:12" s="29" customFormat="1" x14ac:dyDescent="0.2">
      <c r="C8" s="92"/>
    </row>
    <row r="9" spans="1:12" s="29" customFormat="1" ht="33.75" x14ac:dyDescent="0.5">
      <c r="B9" s="30" t="s">
        <v>179</v>
      </c>
      <c r="C9" s="93"/>
      <c r="D9" s="31"/>
      <c r="E9" s="31"/>
      <c r="F9" s="31"/>
      <c r="G9" s="31"/>
      <c r="H9" s="31"/>
      <c r="I9" s="31"/>
    </row>
    <row r="10" spans="1:12" x14ac:dyDescent="0.2">
      <c r="B10" s="121"/>
      <c r="C10" s="12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29" customFormat="1" x14ac:dyDescent="0.2">
      <c r="A11" s="32"/>
      <c r="B11" s="94"/>
      <c r="C11" s="94"/>
      <c r="D11" s="32"/>
      <c r="E11" s="31"/>
      <c r="F11" s="31"/>
      <c r="G11" s="31"/>
      <c r="H11" s="31"/>
      <c r="I11" s="31"/>
    </row>
    <row r="12" spans="1:12" x14ac:dyDescent="0.2">
      <c r="B12" s="95" t="s">
        <v>63</v>
      </c>
      <c r="C12" s="93"/>
      <c r="D12" s="31"/>
      <c r="E12" s="33"/>
    </row>
    <row r="13" spans="1:12" x14ac:dyDescent="0.2">
      <c r="B13" s="96" t="s">
        <v>123</v>
      </c>
      <c r="C13" s="94" t="s">
        <v>300</v>
      </c>
      <c r="D13" s="60" t="str">
        <f t="shared" ref="D13:D42" si="0">B13&amp;"  "&amp;C13</f>
        <v>Figur 1  Doktorgrader i Norge 1817-2017 i tiårsperioder.</v>
      </c>
      <c r="E13" s="33"/>
    </row>
    <row r="14" spans="1:12" x14ac:dyDescent="0.2">
      <c r="B14" s="96" t="s">
        <v>64</v>
      </c>
      <c r="C14" s="94" t="s">
        <v>301</v>
      </c>
      <c r="D14" s="60" t="str">
        <f t="shared" si="0"/>
        <v>Tabell 1  Doktorgrader i Norge 1817-2017 etter utstedende institusjon.</v>
      </c>
      <c r="E14" s="33"/>
    </row>
    <row r="15" spans="1:12" x14ac:dyDescent="0.2">
      <c r="B15" s="96" t="s">
        <v>65</v>
      </c>
      <c r="C15" s="94" t="s">
        <v>302</v>
      </c>
      <c r="D15" s="60" t="str">
        <f t="shared" si="0"/>
        <v>Tabell 2  Doktorgrader 1980-2017 etter gradtype.</v>
      </c>
      <c r="E15" s="62"/>
      <c r="F15" s="62"/>
    </row>
    <row r="16" spans="1:12" x14ac:dyDescent="0.2">
      <c r="B16" s="96" t="s">
        <v>124</v>
      </c>
      <c r="C16" s="94" t="s">
        <v>303</v>
      </c>
      <c r="D16" s="60" t="str">
        <f t="shared" si="0"/>
        <v>Figur 2  Doktorgrader 1980-2017 etter kjønn.</v>
      </c>
      <c r="E16" s="62"/>
      <c r="F16" s="62"/>
      <c r="G16" s="33"/>
    </row>
    <row r="17" spans="2:12" x14ac:dyDescent="0.2">
      <c r="B17" s="96" t="s">
        <v>66</v>
      </c>
      <c r="C17" s="94" t="s">
        <v>303</v>
      </c>
      <c r="D17" s="60" t="str">
        <f>B17&amp;"  "&amp;C17</f>
        <v>Tabell 3  Doktorgrader 1980-2017 etter kjønn.</v>
      </c>
      <c r="E17" s="62"/>
      <c r="F17" s="62"/>
      <c r="G17" s="33"/>
    </row>
    <row r="18" spans="2:12" x14ac:dyDescent="0.2">
      <c r="B18" s="96" t="s">
        <v>125</v>
      </c>
      <c r="C18" s="94" t="s">
        <v>304</v>
      </c>
      <c r="D18" s="60" t="str">
        <f t="shared" si="0"/>
        <v>Figur 3  Doktorgrader 1980-2017. Prosentandel kvinner.</v>
      </c>
      <c r="E18" s="62"/>
      <c r="F18" s="62"/>
    </row>
    <row r="19" spans="2:12" x14ac:dyDescent="0.2">
      <c r="B19" s="96" t="s">
        <v>126</v>
      </c>
      <c r="C19" s="94" t="s">
        <v>305</v>
      </c>
      <c r="D19" s="60" t="str">
        <f t="shared" si="0"/>
        <v>Figur 4  Doktorgrader 1980-2017 etter kjønn. Prosentandeler.</v>
      </c>
      <c r="E19" s="62"/>
      <c r="F19" s="62"/>
    </row>
    <row r="20" spans="2:12" x14ac:dyDescent="0.2">
      <c r="B20" s="96" t="s">
        <v>149</v>
      </c>
      <c r="C20" s="94" t="s">
        <v>306</v>
      </c>
      <c r="D20" s="60" t="str">
        <f t="shared" si="0"/>
        <v>Figur 5  Doktorgrader 1980-2017 avlagt av personer med norsk statsborgerskap, etter kjønn. Prosentandeler.</v>
      </c>
      <c r="E20" s="62"/>
      <c r="F20" s="62"/>
      <c r="G20" s="33"/>
    </row>
    <row r="21" spans="2:12" x14ac:dyDescent="0.2">
      <c r="B21" s="96" t="s">
        <v>67</v>
      </c>
      <c r="C21" s="94" t="s">
        <v>307</v>
      </c>
      <c r="D21" s="60" t="str">
        <f t="shared" si="0"/>
        <v>Tabell 4  Doktorgrader 1980-2017 etter fagområde.</v>
      </c>
      <c r="E21" s="61"/>
      <c r="F21" s="61"/>
    </row>
    <row r="22" spans="2:12" x14ac:dyDescent="0.2">
      <c r="B22" s="96" t="s">
        <v>183</v>
      </c>
      <c r="C22" s="94" t="s">
        <v>307</v>
      </c>
      <c r="D22" s="60" t="str">
        <f t="shared" si="0"/>
        <v>Figur 6  Doktorgrader 1980-2017 etter fagområde.</v>
      </c>
      <c r="E22" s="62"/>
      <c r="F22" s="62"/>
      <c r="G22" s="33"/>
      <c r="H22" s="33"/>
    </row>
    <row r="23" spans="2:12" x14ac:dyDescent="0.2">
      <c r="B23" s="96" t="s">
        <v>68</v>
      </c>
      <c r="C23" s="94" t="s">
        <v>308</v>
      </c>
      <c r="D23" s="60" t="str">
        <f t="shared" si="0"/>
        <v>Tabell 5  Doktorgrader 1980-2017 etter utstedende institusjon.</v>
      </c>
      <c r="E23" s="61"/>
      <c r="F23" s="61"/>
    </row>
    <row r="24" spans="2:12" x14ac:dyDescent="0.2">
      <c r="B24" s="96" t="s">
        <v>220</v>
      </c>
      <c r="C24" s="94" t="s">
        <v>308</v>
      </c>
      <c r="D24" s="60" t="str">
        <f t="shared" si="0"/>
        <v>Figur 7  Doktorgrader 1980-2017 etter utstedende institusjon.</v>
      </c>
      <c r="E24" s="62"/>
      <c r="F24" s="62"/>
      <c r="G24" s="33"/>
      <c r="H24" s="33"/>
    </row>
    <row r="25" spans="2:12" x14ac:dyDescent="0.2">
      <c r="B25" s="96" t="s">
        <v>69</v>
      </c>
      <c r="C25" s="94" t="s">
        <v>309</v>
      </c>
      <c r="D25" s="60" t="str">
        <f t="shared" si="0"/>
        <v>Tabell 6  Doktorgrader 1980-2017 etter fagområde og kjønn.</v>
      </c>
      <c r="E25" s="62"/>
      <c r="F25" s="62"/>
      <c r="G25" s="33"/>
      <c r="H25" s="33"/>
      <c r="I25" s="33"/>
      <c r="J25" s="33"/>
    </row>
    <row r="26" spans="2:12" x14ac:dyDescent="0.2">
      <c r="B26" s="96" t="s">
        <v>70</v>
      </c>
      <c r="C26" s="94" t="s">
        <v>310</v>
      </c>
      <c r="D26" s="60" t="str">
        <f t="shared" si="0"/>
        <v>Tabell 7  Doktorgrader 1980-2017. Prosentandel avlagt av kvinner, etter fagområde.</v>
      </c>
      <c r="E26" s="62"/>
      <c r="F26" s="62"/>
      <c r="G26" s="33"/>
      <c r="H26" s="33"/>
      <c r="I26" s="33"/>
      <c r="J26" s="33"/>
    </row>
    <row r="27" spans="2:12" x14ac:dyDescent="0.2">
      <c r="B27" s="96" t="s">
        <v>71</v>
      </c>
      <c r="C27" s="94" t="s">
        <v>311</v>
      </c>
      <c r="D27" s="60" t="str">
        <f t="shared" si="0"/>
        <v>Tabell 8  Doktorgrader 1980-2017. Gjennomsnittsalder ved disputas etter fagområde.</v>
      </c>
      <c r="E27" s="62"/>
      <c r="F27" s="62"/>
      <c r="G27" s="33"/>
      <c r="H27" s="33"/>
      <c r="I27" s="33"/>
      <c r="J27" s="33"/>
      <c r="K27" s="33"/>
      <c r="L27" s="33"/>
    </row>
    <row r="28" spans="2:12" x14ac:dyDescent="0.2">
      <c r="B28" s="96" t="s">
        <v>77</v>
      </c>
      <c r="C28" s="94" t="s">
        <v>312</v>
      </c>
      <c r="D28" s="60" t="str">
        <f t="shared" si="0"/>
        <v>Tabell 9  Doktorgrader 1980-2017. Medianalder ved disputas etter fagområde.</v>
      </c>
      <c r="E28" s="62"/>
      <c r="F28" s="62"/>
      <c r="G28" s="33"/>
      <c r="H28" s="33"/>
      <c r="I28" s="33"/>
      <c r="J28" s="33"/>
      <c r="K28" s="33"/>
      <c r="L28" s="33"/>
    </row>
    <row r="29" spans="2:12" x14ac:dyDescent="0.2">
      <c r="B29" s="96" t="s">
        <v>78</v>
      </c>
      <c r="C29" s="94" t="s">
        <v>313</v>
      </c>
      <c r="D29" s="60" t="str">
        <f t="shared" si="0"/>
        <v>Tabell 10  Doktorgrader 1980-2017. Gj.snittlig antall år fra eksamen til disputas etter fagområde.</v>
      </c>
      <c r="E29" s="62"/>
      <c r="F29" s="62"/>
      <c r="G29" s="33"/>
      <c r="H29" s="33"/>
    </row>
    <row r="30" spans="2:12" x14ac:dyDescent="0.2">
      <c r="B30" s="96" t="s">
        <v>221</v>
      </c>
      <c r="C30" s="94" t="s">
        <v>314</v>
      </c>
      <c r="D30" s="60" t="str">
        <f t="shared" si="0"/>
        <v>Figur 8  Doktorgrader 1990-2017. Prosentandel med ikke-norsk statsborgerskap ved disputas.</v>
      </c>
      <c r="E30" s="62"/>
      <c r="F30" s="62"/>
    </row>
    <row r="31" spans="2:12" x14ac:dyDescent="0.2">
      <c r="B31" s="96" t="s">
        <v>225</v>
      </c>
      <c r="C31" s="94" t="s">
        <v>315</v>
      </c>
      <c r="D31" s="60" t="str">
        <f t="shared" si="0"/>
        <v>Figur 9  Doktorgrader 1990-2017 med norsk og ikke-norsk statsborgerskap på disputastidspunktet.</v>
      </c>
      <c r="E31" s="62"/>
      <c r="F31" s="62"/>
    </row>
    <row r="32" spans="2:12" x14ac:dyDescent="0.2">
      <c r="B32" s="96" t="s">
        <v>79</v>
      </c>
      <c r="C32" s="94" t="s">
        <v>316</v>
      </c>
      <c r="D32" s="60" t="str">
        <f t="shared" si="0"/>
        <v>Tabell 11  Doktorgrader 1990-2017 etter statsborgerskap på disputastidspunktet, etter region.</v>
      </c>
      <c r="E32" s="62"/>
      <c r="F32" s="62"/>
      <c r="G32" s="33"/>
      <c r="H32" s="33"/>
    </row>
    <row r="33" spans="2:8" x14ac:dyDescent="0.2">
      <c r="B33" s="96" t="s">
        <v>229</v>
      </c>
      <c r="C33" s="94" t="s">
        <v>317</v>
      </c>
      <c r="D33" s="60" t="str">
        <f t="shared" si="0"/>
        <v>Figur 10  Doktorgrader 2010-2017 med ikke-norsk statsborgerskap på disputastidspunktet, etter region.</v>
      </c>
      <c r="E33" s="62"/>
      <c r="F33" s="62"/>
      <c r="G33" s="33"/>
      <c r="H33" s="33"/>
    </row>
    <row r="34" spans="2:8" x14ac:dyDescent="0.2">
      <c r="B34" s="96" t="s">
        <v>150</v>
      </c>
      <c r="C34" s="94" t="s">
        <v>318</v>
      </c>
      <c r="D34" s="60" t="str">
        <f t="shared" si="0"/>
        <v>Tabell 12  Doktorgrader 1990-2017. Prosentandel med ikke-norsk statsborgerskap etter fagområde.</v>
      </c>
      <c r="E34" s="62"/>
      <c r="F34" s="62"/>
      <c r="G34" s="33"/>
      <c r="H34" s="33"/>
    </row>
    <row r="35" spans="2:8" x14ac:dyDescent="0.2">
      <c r="B35" s="96" t="s">
        <v>230</v>
      </c>
      <c r="C35" s="94" t="s">
        <v>319</v>
      </c>
      <c r="D35" s="60" t="str">
        <f t="shared" si="0"/>
        <v>Figur 11  Doktorgrader 2010-2017 etter fagområde og statsborgerskap. Prosentandeler.</v>
      </c>
      <c r="E35" s="62"/>
      <c r="F35" s="62"/>
      <c r="G35" s="33"/>
      <c r="H35" s="33"/>
    </row>
    <row r="36" spans="2:8" x14ac:dyDescent="0.2">
      <c r="B36" s="96" t="s">
        <v>240</v>
      </c>
      <c r="C36" s="94" t="s">
        <v>320</v>
      </c>
      <c r="D36" s="60" t="str">
        <f t="shared" si="0"/>
        <v>Figur 12  Doktorgrader 1990-2017. Prosentandel kvinner blant norske og ikke-norske statsborgere.</v>
      </c>
      <c r="E36" s="62"/>
      <c r="F36" s="62"/>
      <c r="G36" s="33"/>
      <c r="H36" s="33"/>
    </row>
    <row r="37" spans="2:8" x14ac:dyDescent="0.2">
      <c r="B37" s="96" t="s">
        <v>163</v>
      </c>
      <c r="C37" s="94" t="s">
        <v>321</v>
      </c>
      <c r="D37" s="60" t="str">
        <f t="shared" si="0"/>
        <v>Tabell 13  Doktorgrader 1990-2017. Prosentandel med ikke-norsk statsborgerskap etter utstedende institusjon.</v>
      </c>
      <c r="E37" s="62"/>
      <c r="F37" s="62"/>
      <c r="G37" s="33"/>
      <c r="H37" s="33"/>
    </row>
    <row r="38" spans="2:8" x14ac:dyDescent="0.2">
      <c r="B38" s="96" t="s">
        <v>258</v>
      </c>
      <c r="C38" s="94" t="s">
        <v>322</v>
      </c>
      <c r="D38" s="60" t="str">
        <f t="shared" si="0"/>
        <v>Figur 13  Doktorgrader 2010-2017 etter utstedende institusjon og statsborgerskap. Prosentandeler.</v>
      </c>
      <c r="E38" s="62"/>
      <c r="F38" s="62"/>
      <c r="G38" s="33"/>
      <c r="H38" s="33"/>
    </row>
    <row r="39" spans="2:8" x14ac:dyDescent="0.2">
      <c r="B39" s="96" t="s">
        <v>185</v>
      </c>
      <c r="C39" s="94" t="s">
        <v>323</v>
      </c>
      <c r="D39" s="60" t="str">
        <f t="shared" si="0"/>
        <v>Tabell 14  Doktorgrader ved Universitetet i Oslo 1980-2017 etter fakultet.</v>
      </c>
      <c r="E39" s="61"/>
      <c r="F39" s="61"/>
    </row>
    <row r="40" spans="2:8" x14ac:dyDescent="0.2">
      <c r="B40" s="96" t="s">
        <v>211</v>
      </c>
      <c r="C40" s="94" t="s">
        <v>324</v>
      </c>
      <c r="D40" s="60" t="str">
        <f t="shared" si="0"/>
        <v>Tabell 15  Doktorgrader ved Universitetet i Bergen 1980-2017 etter fakultet.</v>
      </c>
      <c r="E40" s="61"/>
      <c r="F40" s="61"/>
    </row>
    <row r="41" spans="2:8" x14ac:dyDescent="0.2">
      <c r="B41" s="96" t="s">
        <v>243</v>
      </c>
      <c r="C41" s="94" t="s">
        <v>325</v>
      </c>
      <c r="D41" s="60" t="str">
        <f t="shared" si="0"/>
        <v>Tabell 16  Doktorgrader ved NTNU 1980-2017 etter fakultet.</v>
      </c>
      <c r="E41" s="61"/>
      <c r="F41" s="61"/>
    </row>
    <row r="42" spans="2:8" x14ac:dyDescent="0.2">
      <c r="B42" s="96" t="s">
        <v>251</v>
      </c>
      <c r="C42" s="94" t="s">
        <v>326</v>
      </c>
      <c r="D42" s="60" t="str">
        <f t="shared" si="0"/>
        <v>Tabell 17  Doktorgrader ved Universitetet i Tromsø 1980-2017 etter fakultet.</v>
      </c>
      <c r="E42" s="61"/>
      <c r="F42" s="61"/>
    </row>
    <row r="43" spans="2:8" x14ac:dyDescent="0.2">
      <c r="B43" s="96"/>
      <c r="D43" s="63"/>
      <c r="E43" s="61"/>
      <c r="F43" s="61"/>
    </row>
    <row r="44" spans="2:8" ht="11.1" customHeight="1" x14ac:dyDescent="0.2">
      <c r="B44" s="90" t="s">
        <v>213</v>
      </c>
      <c r="D44" s="63"/>
      <c r="E44" s="61"/>
      <c r="F44" s="61"/>
    </row>
    <row r="45" spans="2:8" ht="11.1" customHeight="1" x14ac:dyDescent="0.2">
      <c r="B45" s="90" t="s">
        <v>216</v>
      </c>
      <c r="D45" s="63"/>
      <c r="E45" s="61"/>
      <c r="F45" s="61"/>
    </row>
    <row r="46" spans="2:8" ht="11.1" customHeight="1" x14ac:dyDescent="0.2">
      <c r="B46" s="90" t="s">
        <v>217</v>
      </c>
      <c r="D46" s="63"/>
      <c r="E46" s="61"/>
      <c r="F46" s="61"/>
    </row>
    <row r="47" spans="2:8" ht="11.1" customHeight="1" x14ac:dyDescent="0.2">
      <c r="B47" s="90" t="s">
        <v>218</v>
      </c>
      <c r="D47" s="63"/>
      <c r="E47" s="61"/>
      <c r="F47" s="61"/>
    </row>
    <row r="48" spans="2:8" ht="11.1" customHeight="1" x14ac:dyDescent="0.2">
      <c r="B48" s="90" t="s">
        <v>219</v>
      </c>
      <c r="D48" s="63"/>
      <c r="E48" s="61"/>
      <c r="F48" s="61"/>
    </row>
    <row r="49" spans="2:6" ht="11.1" customHeight="1" x14ac:dyDescent="0.2">
      <c r="B49" s="91" t="s">
        <v>214</v>
      </c>
      <c r="D49" s="63"/>
      <c r="E49" s="61"/>
      <c r="F49" s="61"/>
    </row>
    <row r="50" spans="2:6" ht="11.1" customHeight="1" x14ac:dyDescent="0.2">
      <c r="B50" s="91" t="s">
        <v>222</v>
      </c>
    </row>
    <row r="51" spans="2:6" x14ac:dyDescent="0.2">
      <c r="B51" s="89"/>
    </row>
    <row r="52" spans="2:6" x14ac:dyDescent="0.2">
      <c r="B52" s="145" t="s">
        <v>72</v>
      </c>
      <c r="C52" s="145"/>
    </row>
  </sheetData>
  <mergeCells count="2">
    <mergeCell ref="B10:C10"/>
    <mergeCell ref="B52:C52"/>
  </mergeCells>
  <phoneticPr fontId="7" type="noConversion"/>
  <hyperlinks>
    <hyperlink ref="B52" r:id="rId1"/>
    <hyperlink ref="B15" location="'Tabell 2'!B2" display="Tabell 2"/>
    <hyperlink ref="B16" location="'Figur 2'!A1" display="Figur 2"/>
    <hyperlink ref="B18" location="'Figur 3'!A1" display="Figur 3"/>
    <hyperlink ref="B21" location="'Tabell 4'!B2" display="Tabell 4"/>
    <hyperlink ref="B22" location="'Figur 6'!A1" display="Figur 6"/>
    <hyperlink ref="B23" location="'Tabell 5'!B2" display="Tabell 5"/>
    <hyperlink ref="B24" location="'Figur 7'!A1" display="Figur 7"/>
    <hyperlink ref="B25" location="'Tabell 6'!B2" display="Tabell 6"/>
    <hyperlink ref="B27" location="'Tabell 8'!B2" display="Tabell 8"/>
    <hyperlink ref="B28" location="'Tabell 9'!B2" display="Tabell 9"/>
    <hyperlink ref="B29" location="'Tabell 10'!B2" display="Tabell 10"/>
    <hyperlink ref="B30" location="'Figur 8'!A1" display="Figur 8"/>
    <hyperlink ref="B32" location="'Tabell 11'!B2" display="Tabell 11"/>
    <hyperlink ref="B39" location="'Tabell 14'!B2" display="Tabell 14"/>
    <hyperlink ref="B40" location="'Tabell 15'!B2" display="Tabell 15"/>
    <hyperlink ref="B41" location="'Tabell 16'!B2" display="Tabell 16"/>
    <hyperlink ref="B42" location="'Tabell 17'!B2" display="Tabell 17"/>
    <hyperlink ref="D16" location="'Figur 1'!A1" display="'Figur 1'!A1"/>
    <hyperlink ref="D15" location="'Tabell 1'!B2" display="'Tabell 1'!B2"/>
    <hyperlink ref="D18" location="'Figur 2'!A1" display="'Figur 2'!A1"/>
    <hyperlink ref="D13" location="'Tabell 1'!B2" display="'Tabell 1'!B2"/>
    <hyperlink ref="B13" location="'Figur 1'!A1" display="Figur 1"/>
    <hyperlink ref="B34" location="'Tabell 12'!B2" display="Tabell 12"/>
    <hyperlink ref="B37" location="'Tabell 13'!B2" display="Tabell 13"/>
    <hyperlink ref="B17" location="'Tabell 3'!B2" display="Tabell 3"/>
    <hyperlink ref="D17" location="'Tabell 2'!B2" display="'Tabell 2'!B2"/>
    <hyperlink ref="B19" location="'Figur 4'!A1" display="Figur 4"/>
    <hyperlink ref="B20" location="'Figur 5'!A1" display="Figur 5"/>
    <hyperlink ref="B52:C52" r:id="rId2" display="Doktorgrader hovedside"/>
    <hyperlink ref="B31" location="'Figur 9'!A1" display="Figur 9"/>
    <hyperlink ref="B33" location="'Figur 10'!A1" display="Figur 10"/>
    <hyperlink ref="B35" location="'Figur 11'!A1" display="Figur 11"/>
    <hyperlink ref="B36" location="'Figur 12'!A1" display="Figur 12"/>
    <hyperlink ref="B26" location="'Tabell 7'!B2" display="Tabell 7"/>
    <hyperlink ref="D14" location="'Tabell 1'!B2" display="'Tabell 1'!B2"/>
    <hyperlink ref="B14" location="'Tabell 1'!B2" display="Tabell 1"/>
    <hyperlink ref="B38" location="'Figur 13'!A1" display="Figur 13"/>
  </hyperlinks>
  <printOptions horizontalCentered="1"/>
  <pageMargins left="0.70866141732283472" right="0.70866141732283472" top="0.98425196850393704" bottom="0.98425196850393704" header="0.51181102362204722" footer="0.51181102362204722"/>
  <pageSetup paperSize="9" orientation="portrait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theme="4" tint="0.39997558519241921"/>
  </sheetPr>
  <dimension ref="B2:M57"/>
  <sheetViews>
    <sheetView showGridLines="0" showRowColHeaders="0" workbookViewId="0">
      <selection activeCell="H12" sqref="H12"/>
    </sheetView>
  </sheetViews>
  <sheetFormatPr baseColWidth="10" defaultColWidth="8.85546875" defaultRowHeight="11.25" x14ac:dyDescent="0.2"/>
  <cols>
    <col min="1" max="1" width="1.7109375" style="7" customWidth="1"/>
    <col min="2" max="2" width="24.7109375" style="7" customWidth="1"/>
    <col min="3" max="12" width="5.28515625" style="7" customWidth="1"/>
    <col min="13" max="13" width="9.7109375" style="7" customWidth="1"/>
    <col min="14" max="16384" width="8.85546875" style="7"/>
  </cols>
  <sheetData>
    <row r="2" spans="2:13" ht="12.75" x14ac:dyDescent="0.2">
      <c r="B2" s="37" t="str">
        <f>Forside!D21</f>
        <v>Tabell 4  Doktorgrader 1980-2017 etter fagområde.</v>
      </c>
      <c r="C2" s="5"/>
      <c r="D2" s="5"/>
      <c r="E2" s="5"/>
      <c r="F2" s="5"/>
      <c r="G2" s="5"/>
      <c r="H2" s="5"/>
      <c r="I2" s="5"/>
      <c r="J2" s="5"/>
      <c r="K2" s="6"/>
      <c r="L2" s="6"/>
      <c r="M2" s="6"/>
    </row>
    <row r="3" spans="2:13" x14ac:dyDescent="0.2">
      <c r="B3" s="8" t="s">
        <v>20</v>
      </c>
      <c r="C3" s="9">
        <v>1980</v>
      </c>
      <c r="D3" s="9">
        <v>1981</v>
      </c>
      <c r="E3" s="9">
        <v>1982</v>
      </c>
      <c r="F3" s="9">
        <v>1983</v>
      </c>
      <c r="G3" s="9">
        <v>1984</v>
      </c>
      <c r="H3" s="9">
        <v>1985</v>
      </c>
      <c r="I3" s="9">
        <v>1986</v>
      </c>
      <c r="J3" s="9">
        <v>1987</v>
      </c>
      <c r="K3" s="9">
        <v>1988</v>
      </c>
      <c r="L3" s="9">
        <v>1989</v>
      </c>
      <c r="M3" s="10" t="s">
        <v>75</v>
      </c>
    </row>
    <row r="4" spans="2:13" x14ac:dyDescent="0.2">
      <c r="B4" s="4" t="s">
        <v>21</v>
      </c>
      <c r="C4" s="46">
        <v>18</v>
      </c>
      <c r="D4" s="46">
        <v>12</v>
      </c>
      <c r="E4" s="46">
        <v>18</v>
      </c>
      <c r="F4" s="46">
        <v>8</v>
      </c>
      <c r="G4" s="46">
        <v>18</v>
      </c>
      <c r="H4" s="46">
        <v>17</v>
      </c>
      <c r="I4" s="46">
        <v>16</v>
      </c>
      <c r="J4" s="46">
        <v>22</v>
      </c>
      <c r="K4" s="46">
        <v>30</v>
      </c>
      <c r="L4" s="46">
        <v>24</v>
      </c>
      <c r="M4" s="46">
        <f t="shared" ref="M4:M9" si="0">SUM(C4:L4)</f>
        <v>183</v>
      </c>
    </row>
    <row r="5" spans="2:13" x14ac:dyDescent="0.2">
      <c r="B5" s="4" t="s">
        <v>22</v>
      </c>
      <c r="C5" s="46">
        <v>9</v>
      </c>
      <c r="D5" s="46">
        <v>6</v>
      </c>
      <c r="E5" s="46">
        <v>8</v>
      </c>
      <c r="F5" s="46">
        <v>19</v>
      </c>
      <c r="G5" s="46">
        <v>13</v>
      </c>
      <c r="H5" s="46">
        <v>8</v>
      </c>
      <c r="I5" s="46">
        <v>27</v>
      </c>
      <c r="J5" s="46">
        <v>23</v>
      </c>
      <c r="K5" s="46">
        <v>27</v>
      </c>
      <c r="L5" s="46">
        <v>25</v>
      </c>
      <c r="M5" s="46">
        <f t="shared" si="0"/>
        <v>165</v>
      </c>
    </row>
    <row r="6" spans="2:13" ht="11.25" customHeight="1" x14ac:dyDescent="0.2">
      <c r="B6" s="20" t="s">
        <v>23</v>
      </c>
      <c r="C6" s="46">
        <v>27</v>
      </c>
      <c r="D6" s="46">
        <v>31</v>
      </c>
      <c r="E6" s="46">
        <v>57</v>
      </c>
      <c r="F6" s="46">
        <v>45</v>
      </c>
      <c r="G6" s="46">
        <v>52</v>
      </c>
      <c r="H6" s="46">
        <v>54</v>
      </c>
      <c r="I6" s="46">
        <v>50</v>
      </c>
      <c r="J6" s="46">
        <v>66</v>
      </c>
      <c r="K6" s="46">
        <v>67</v>
      </c>
      <c r="L6" s="46">
        <v>69</v>
      </c>
      <c r="M6" s="46">
        <f t="shared" si="0"/>
        <v>518</v>
      </c>
    </row>
    <row r="7" spans="2:13" ht="11.25" customHeight="1" x14ac:dyDescent="0.2">
      <c r="B7" s="4" t="s">
        <v>24</v>
      </c>
      <c r="C7" s="46">
        <v>58</v>
      </c>
      <c r="D7" s="46">
        <v>51</v>
      </c>
      <c r="E7" s="46">
        <v>47</v>
      </c>
      <c r="F7" s="46">
        <v>49</v>
      </c>
      <c r="G7" s="46">
        <v>42</v>
      </c>
      <c r="H7" s="46">
        <v>54</v>
      </c>
      <c r="I7" s="46">
        <v>46</v>
      </c>
      <c r="J7" s="46">
        <v>52</v>
      </c>
      <c r="K7" s="46">
        <v>45</v>
      </c>
      <c r="L7" s="46">
        <v>85</v>
      </c>
      <c r="M7" s="46">
        <f t="shared" si="0"/>
        <v>529</v>
      </c>
    </row>
    <row r="8" spans="2:13" ht="11.25" customHeight="1" x14ac:dyDescent="0.2">
      <c r="B8" s="4" t="s">
        <v>166</v>
      </c>
      <c r="C8" s="46">
        <v>59</v>
      </c>
      <c r="D8" s="46">
        <v>46</v>
      </c>
      <c r="E8" s="46">
        <v>48</v>
      </c>
      <c r="F8" s="46">
        <v>69</v>
      </c>
      <c r="G8" s="46">
        <v>74</v>
      </c>
      <c r="H8" s="46">
        <v>67</v>
      </c>
      <c r="I8" s="46">
        <v>74</v>
      </c>
      <c r="J8" s="46">
        <v>67</v>
      </c>
      <c r="K8" s="46">
        <v>94</v>
      </c>
      <c r="L8" s="46">
        <v>102</v>
      </c>
      <c r="M8" s="46">
        <f t="shared" si="0"/>
        <v>700</v>
      </c>
    </row>
    <row r="9" spans="2:13" ht="11.25" customHeight="1" x14ac:dyDescent="0.2">
      <c r="B9" s="20" t="s">
        <v>45</v>
      </c>
      <c r="C9" s="51">
        <v>16</v>
      </c>
      <c r="D9" s="51">
        <v>27</v>
      </c>
      <c r="E9" s="51">
        <v>17</v>
      </c>
      <c r="F9" s="51">
        <v>17</v>
      </c>
      <c r="G9" s="51">
        <v>25</v>
      </c>
      <c r="H9" s="51">
        <v>20</v>
      </c>
      <c r="I9" s="51">
        <v>39</v>
      </c>
      <c r="J9" s="51">
        <v>23</v>
      </c>
      <c r="K9" s="51">
        <v>34</v>
      </c>
      <c r="L9" s="51">
        <v>33</v>
      </c>
      <c r="M9" s="46">
        <f t="shared" si="0"/>
        <v>251</v>
      </c>
    </row>
    <row r="10" spans="2:13" x14ac:dyDescent="0.2">
      <c r="B10" s="8" t="s">
        <v>16</v>
      </c>
      <c r="C10" s="49">
        <f t="shared" ref="C10:M10" si="1">SUM(C4:C9)</f>
        <v>187</v>
      </c>
      <c r="D10" s="49">
        <f t="shared" si="1"/>
        <v>173</v>
      </c>
      <c r="E10" s="49">
        <f t="shared" si="1"/>
        <v>195</v>
      </c>
      <c r="F10" s="49">
        <f t="shared" si="1"/>
        <v>207</v>
      </c>
      <c r="G10" s="49">
        <f t="shared" si="1"/>
        <v>224</v>
      </c>
      <c r="H10" s="49">
        <f t="shared" si="1"/>
        <v>220</v>
      </c>
      <c r="I10" s="49">
        <f t="shared" si="1"/>
        <v>252</v>
      </c>
      <c r="J10" s="49">
        <f t="shared" si="1"/>
        <v>253</v>
      </c>
      <c r="K10" s="49">
        <f t="shared" si="1"/>
        <v>297</v>
      </c>
      <c r="L10" s="49">
        <f t="shared" si="1"/>
        <v>338</v>
      </c>
      <c r="M10" s="49">
        <f t="shared" si="1"/>
        <v>2346</v>
      </c>
    </row>
    <row r="11" spans="2:13" x14ac:dyDescent="0.2">
      <c r="B11" s="4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x14ac:dyDescent="0.2">
      <c r="B12" s="8" t="s">
        <v>20</v>
      </c>
      <c r="C12" s="9">
        <v>1990</v>
      </c>
      <c r="D12" s="9">
        <v>1991</v>
      </c>
      <c r="E12" s="9">
        <v>1992</v>
      </c>
      <c r="F12" s="9">
        <v>1993</v>
      </c>
      <c r="G12" s="9">
        <v>1994</v>
      </c>
      <c r="H12" s="9">
        <v>1995</v>
      </c>
      <c r="I12" s="9">
        <v>1996</v>
      </c>
      <c r="J12" s="9">
        <v>1997</v>
      </c>
      <c r="K12" s="9">
        <v>1998</v>
      </c>
      <c r="L12" s="9">
        <v>1999</v>
      </c>
      <c r="M12" s="10" t="s">
        <v>76</v>
      </c>
    </row>
    <row r="13" spans="2:13" x14ac:dyDescent="0.2">
      <c r="B13" s="4" t="s">
        <v>21</v>
      </c>
      <c r="C13" s="46">
        <v>21</v>
      </c>
      <c r="D13" s="46">
        <v>33</v>
      </c>
      <c r="E13" s="46">
        <v>25</v>
      </c>
      <c r="F13" s="46">
        <v>38</v>
      </c>
      <c r="G13" s="46">
        <v>40</v>
      </c>
      <c r="H13" s="46">
        <v>46</v>
      </c>
      <c r="I13" s="46">
        <v>52</v>
      </c>
      <c r="J13" s="46">
        <v>58</v>
      </c>
      <c r="K13" s="46">
        <v>78</v>
      </c>
      <c r="L13" s="46">
        <v>58</v>
      </c>
      <c r="M13" s="46">
        <f t="shared" ref="M13:M18" si="2">SUM(C13:L13)</f>
        <v>449</v>
      </c>
    </row>
    <row r="14" spans="2:13" x14ac:dyDescent="0.2">
      <c r="B14" s="4" t="s">
        <v>22</v>
      </c>
      <c r="C14" s="46">
        <v>44</v>
      </c>
      <c r="D14" s="46">
        <v>44</v>
      </c>
      <c r="E14" s="46">
        <v>59</v>
      </c>
      <c r="F14" s="46">
        <v>61</v>
      </c>
      <c r="G14" s="46">
        <v>87</v>
      </c>
      <c r="H14" s="46">
        <v>98</v>
      </c>
      <c r="I14" s="46">
        <v>109</v>
      </c>
      <c r="J14" s="46">
        <v>106</v>
      </c>
      <c r="K14" s="46">
        <v>126</v>
      </c>
      <c r="L14" s="46">
        <v>120</v>
      </c>
      <c r="M14" s="46">
        <f t="shared" si="2"/>
        <v>854</v>
      </c>
    </row>
    <row r="15" spans="2:13" ht="11.25" customHeight="1" x14ac:dyDescent="0.2">
      <c r="B15" s="20" t="s">
        <v>23</v>
      </c>
      <c r="C15" s="46">
        <v>109</v>
      </c>
      <c r="D15" s="46">
        <v>118</v>
      </c>
      <c r="E15" s="46">
        <v>141</v>
      </c>
      <c r="F15" s="46">
        <v>136</v>
      </c>
      <c r="G15" s="46">
        <v>156</v>
      </c>
      <c r="H15" s="46">
        <v>149</v>
      </c>
      <c r="I15" s="46">
        <v>173</v>
      </c>
      <c r="J15" s="46">
        <v>186</v>
      </c>
      <c r="K15" s="46">
        <v>202</v>
      </c>
      <c r="L15" s="46">
        <v>180</v>
      </c>
      <c r="M15" s="46">
        <f t="shared" si="2"/>
        <v>1550</v>
      </c>
    </row>
    <row r="16" spans="2:13" ht="11.25" customHeight="1" x14ac:dyDescent="0.2">
      <c r="B16" s="4" t="s">
        <v>24</v>
      </c>
      <c r="C16" s="46">
        <v>96</v>
      </c>
      <c r="D16" s="46">
        <v>75</v>
      </c>
      <c r="E16" s="46">
        <v>92</v>
      </c>
      <c r="F16" s="46">
        <v>125</v>
      </c>
      <c r="G16" s="46">
        <v>120</v>
      </c>
      <c r="H16" s="46">
        <v>123</v>
      </c>
      <c r="I16" s="46">
        <v>119</v>
      </c>
      <c r="J16" s="46">
        <v>128</v>
      </c>
      <c r="K16" s="46">
        <v>130</v>
      </c>
      <c r="L16" s="46">
        <v>121</v>
      </c>
      <c r="M16" s="46">
        <f t="shared" si="2"/>
        <v>1129</v>
      </c>
    </row>
    <row r="17" spans="2:13" ht="11.25" customHeight="1" x14ac:dyDescent="0.2">
      <c r="B17" s="4" t="s">
        <v>166</v>
      </c>
      <c r="C17" s="46">
        <v>90</v>
      </c>
      <c r="D17" s="46">
        <v>106</v>
      </c>
      <c r="E17" s="46">
        <v>97</v>
      </c>
      <c r="F17" s="46">
        <v>92</v>
      </c>
      <c r="G17" s="46">
        <v>111</v>
      </c>
      <c r="H17" s="46">
        <v>151</v>
      </c>
      <c r="I17" s="46">
        <v>120</v>
      </c>
      <c r="J17" s="46">
        <v>115</v>
      </c>
      <c r="K17" s="46">
        <v>115</v>
      </c>
      <c r="L17" s="46">
        <v>183</v>
      </c>
      <c r="M17" s="46">
        <f t="shared" si="2"/>
        <v>1180</v>
      </c>
    </row>
    <row r="18" spans="2:13" ht="11.25" customHeight="1" x14ac:dyDescent="0.2">
      <c r="B18" s="20" t="s">
        <v>45</v>
      </c>
      <c r="C18" s="51">
        <v>33</v>
      </c>
      <c r="D18" s="51">
        <v>39</v>
      </c>
      <c r="E18" s="51">
        <v>25</v>
      </c>
      <c r="F18" s="51">
        <v>39</v>
      </c>
      <c r="G18" s="51">
        <v>37</v>
      </c>
      <c r="H18" s="51">
        <v>35</v>
      </c>
      <c r="I18" s="51">
        <v>29</v>
      </c>
      <c r="J18" s="51">
        <v>32</v>
      </c>
      <c r="K18" s="51">
        <v>34</v>
      </c>
      <c r="L18" s="51">
        <v>33</v>
      </c>
      <c r="M18" s="46">
        <f t="shared" si="2"/>
        <v>336</v>
      </c>
    </row>
    <row r="19" spans="2:13" x14ac:dyDescent="0.2">
      <c r="B19" s="8" t="s">
        <v>16</v>
      </c>
      <c r="C19" s="49">
        <f t="shared" ref="C19:M19" si="3">SUM(C13:C18)</f>
        <v>393</v>
      </c>
      <c r="D19" s="49">
        <f t="shared" si="3"/>
        <v>415</v>
      </c>
      <c r="E19" s="49">
        <f t="shared" si="3"/>
        <v>439</v>
      </c>
      <c r="F19" s="49">
        <f t="shared" si="3"/>
        <v>491</v>
      </c>
      <c r="G19" s="49">
        <f t="shared" si="3"/>
        <v>551</v>
      </c>
      <c r="H19" s="49">
        <f t="shared" si="3"/>
        <v>602</v>
      </c>
      <c r="I19" s="49">
        <f t="shared" si="3"/>
        <v>602</v>
      </c>
      <c r="J19" s="49">
        <f t="shared" si="3"/>
        <v>625</v>
      </c>
      <c r="K19" s="49">
        <f t="shared" si="3"/>
        <v>685</v>
      </c>
      <c r="L19" s="49">
        <f t="shared" si="3"/>
        <v>695</v>
      </c>
      <c r="M19" s="49">
        <f t="shared" si="3"/>
        <v>5498</v>
      </c>
    </row>
    <row r="20" spans="2:13" x14ac:dyDescent="0.2">
      <c r="B20" s="4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x14ac:dyDescent="0.2">
      <c r="B21" s="8" t="s">
        <v>20</v>
      </c>
      <c r="C21" s="9">
        <v>2000</v>
      </c>
      <c r="D21" s="9">
        <v>2001</v>
      </c>
      <c r="E21" s="9">
        <v>2002</v>
      </c>
      <c r="F21" s="9">
        <v>2003</v>
      </c>
      <c r="G21" s="9">
        <v>2004</v>
      </c>
      <c r="H21" s="9">
        <v>2005</v>
      </c>
      <c r="I21" s="9">
        <v>2006</v>
      </c>
      <c r="J21" s="9">
        <v>2007</v>
      </c>
      <c r="K21" s="9">
        <v>2008</v>
      </c>
      <c r="L21" s="9">
        <v>2009</v>
      </c>
      <c r="M21" s="10" t="s">
        <v>167</v>
      </c>
    </row>
    <row r="22" spans="2:13" x14ac:dyDescent="0.2">
      <c r="B22" s="4" t="s">
        <v>21</v>
      </c>
      <c r="C22" s="46">
        <v>67</v>
      </c>
      <c r="D22" s="46">
        <v>78</v>
      </c>
      <c r="E22" s="46">
        <v>86</v>
      </c>
      <c r="F22" s="46">
        <v>73</v>
      </c>
      <c r="G22" s="46">
        <v>89</v>
      </c>
      <c r="H22" s="46">
        <v>82</v>
      </c>
      <c r="I22" s="46">
        <v>111</v>
      </c>
      <c r="J22" s="46">
        <v>118</v>
      </c>
      <c r="K22" s="46">
        <v>131</v>
      </c>
      <c r="L22" s="46">
        <v>108</v>
      </c>
      <c r="M22" s="46">
        <f t="shared" ref="M22:M27" si="4">SUM(C22:L22)</f>
        <v>943</v>
      </c>
    </row>
    <row r="23" spans="2:13" x14ac:dyDescent="0.2">
      <c r="B23" s="4" t="s">
        <v>22</v>
      </c>
      <c r="C23" s="46">
        <v>117</v>
      </c>
      <c r="D23" s="46">
        <v>111</v>
      </c>
      <c r="E23" s="46">
        <v>132</v>
      </c>
      <c r="F23" s="46">
        <v>160</v>
      </c>
      <c r="G23" s="46">
        <v>143</v>
      </c>
      <c r="H23" s="46">
        <v>147</v>
      </c>
      <c r="I23" s="46">
        <v>184</v>
      </c>
      <c r="J23" s="46">
        <v>225</v>
      </c>
      <c r="K23" s="46">
        <v>277</v>
      </c>
      <c r="L23" s="46">
        <v>251</v>
      </c>
      <c r="M23" s="46">
        <f t="shared" si="4"/>
        <v>1747</v>
      </c>
    </row>
    <row r="24" spans="2:13" ht="11.25" customHeight="1" x14ac:dyDescent="0.2">
      <c r="B24" s="20" t="s">
        <v>23</v>
      </c>
      <c r="C24" s="46">
        <v>178</v>
      </c>
      <c r="D24" s="46">
        <v>184</v>
      </c>
      <c r="E24" s="46">
        <v>183</v>
      </c>
      <c r="F24" s="46">
        <v>191</v>
      </c>
      <c r="G24" s="46">
        <v>187</v>
      </c>
      <c r="H24" s="46">
        <v>225</v>
      </c>
      <c r="I24" s="46">
        <v>212</v>
      </c>
      <c r="J24" s="46">
        <v>269</v>
      </c>
      <c r="K24" s="46">
        <v>293</v>
      </c>
      <c r="L24" s="46">
        <v>277</v>
      </c>
      <c r="M24" s="46">
        <f t="shared" si="4"/>
        <v>2199</v>
      </c>
    </row>
    <row r="25" spans="2:13" ht="11.25" customHeight="1" x14ac:dyDescent="0.2">
      <c r="B25" s="4" t="s">
        <v>24</v>
      </c>
      <c r="C25" s="46">
        <v>124</v>
      </c>
      <c r="D25" s="46">
        <v>113</v>
      </c>
      <c r="E25" s="46">
        <v>135</v>
      </c>
      <c r="F25" s="46">
        <v>102</v>
      </c>
      <c r="G25" s="46">
        <v>123</v>
      </c>
      <c r="H25" s="46">
        <v>124</v>
      </c>
      <c r="I25" s="46">
        <v>122</v>
      </c>
      <c r="J25" s="46">
        <v>123</v>
      </c>
      <c r="K25" s="46">
        <v>141</v>
      </c>
      <c r="L25" s="46">
        <v>128</v>
      </c>
      <c r="M25" s="46">
        <f t="shared" si="4"/>
        <v>1235</v>
      </c>
    </row>
    <row r="26" spans="2:13" ht="11.25" customHeight="1" x14ac:dyDescent="0.2">
      <c r="B26" s="4" t="s">
        <v>166</v>
      </c>
      <c r="C26" s="46">
        <v>135</v>
      </c>
      <c r="D26" s="46">
        <v>151</v>
      </c>
      <c r="E26" s="46">
        <v>154</v>
      </c>
      <c r="F26" s="46">
        <v>158</v>
      </c>
      <c r="G26" s="46">
        <v>189</v>
      </c>
      <c r="H26" s="46">
        <v>220</v>
      </c>
      <c r="I26" s="46">
        <v>216</v>
      </c>
      <c r="J26" s="46">
        <v>246</v>
      </c>
      <c r="K26" s="46">
        <v>337</v>
      </c>
      <c r="L26" s="46">
        <v>336</v>
      </c>
      <c r="M26" s="46">
        <f t="shared" si="4"/>
        <v>2142</v>
      </c>
    </row>
    <row r="27" spans="2:13" ht="11.25" customHeight="1" x14ac:dyDescent="0.2">
      <c r="B27" s="20" t="s">
        <v>45</v>
      </c>
      <c r="C27" s="51">
        <v>26</v>
      </c>
      <c r="D27" s="51">
        <v>40</v>
      </c>
      <c r="E27" s="51">
        <v>49</v>
      </c>
      <c r="F27" s="51">
        <v>39</v>
      </c>
      <c r="G27" s="51">
        <v>51</v>
      </c>
      <c r="H27" s="51">
        <v>57</v>
      </c>
      <c r="I27" s="51">
        <v>60</v>
      </c>
      <c r="J27" s="51">
        <v>49</v>
      </c>
      <c r="K27" s="51">
        <v>66</v>
      </c>
      <c r="L27" s="51">
        <v>48</v>
      </c>
      <c r="M27" s="46">
        <f t="shared" si="4"/>
        <v>485</v>
      </c>
    </row>
    <row r="28" spans="2:13" x14ac:dyDescent="0.2">
      <c r="B28" s="8" t="s">
        <v>16</v>
      </c>
      <c r="C28" s="49">
        <f t="shared" ref="C28:L28" si="5">SUM(C22:C27)</f>
        <v>647</v>
      </c>
      <c r="D28" s="49">
        <f t="shared" si="5"/>
        <v>677</v>
      </c>
      <c r="E28" s="49">
        <f t="shared" si="5"/>
        <v>739</v>
      </c>
      <c r="F28" s="49">
        <f t="shared" si="5"/>
        <v>723</v>
      </c>
      <c r="G28" s="49">
        <f t="shared" si="5"/>
        <v>782</v>
      </c>
      <c r="H28" s="49">
        <f>SUM(H22:H27)</f>
        <v>855</v>
      </c>
      <c r="I28" s="49">
        <f t="shared" si="5"/>
        <v>905</v>
      </c>
      <c r="J28" s="49">
        <f t="shared" si="5"/>
        <v>1030</v>
      </c>
      <c r="K28" s="49">
        <f t="shared" si="5"/>
        <v>1245</v>
      </c>
      <c r="L28" s="49">
        <f t="shared" si="5"/>
        <v>1148</v>
      </c>
      <c r="M28" s="49">
        <f>SUM(M22:M27)</f>
        <v>8751</v>
      </c>
    </row>
    <row r="29" spans="2:13" x14ac:dyDescent="0.2">
      <c r="B29" s="67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2:13" x14ac:dyDescent="0.2">
      <c r="B30" s="8" t="s">
        <v>20</v>
      </c>
      <c r="C30" s="9">
        <v>2010</v>
      </c>
      <c r="D30" s="9">
        <v>2011</v>
      </c>
      <c r="E30" s="9">
        <v>2012</v>
      </c>
      <c r="F30" s="9">
        <v>2013</v>
      </c>
      <c r="G30" s="9">
        <v>2014</v>
      </c>
      <c r="H30" s="9">
        <v>2015</v>
      </c>
      <c r="I30" s="9">
        <v>2016</v>
      </c>
      <c r="J30" s="9">
        <v>2017</v>
      </c>
      <c r="K30" s="9">
        <v>2018</v>
      </c>
      <c r="L30" s="9">
        <v>2019</v>
      </c>
      <c r="M30" s="10" t="s">
        <v>327</v>
      </c>
    </row>
    <row r="31" spans="2:13" x14ac:dyDescent="0.2">
      <c r="B31" s="67" t="s">
        <v>21</v>
      </c>
      <c r="C31" s="46">
        <v>98</v>
      </c>
      <c r="D31" s="46">
        <v>103</v>
      </c>
      <c r="E31" s="46">
        <v>129</v>
      </c>
      <c r="F31" s="46">
        <v>142</v>
      </c>
      <c r="G31" s="46">
        <v>151</v>
      </c>
      <c r="H31" s="46">
        <v>133</v>
      </c>
      <c r="I31" s="46">
        <v>144</v>
      </c>
      <c r="J31" s="46">
        <v>131</v>
      </c>
      <c r="K31" s="46" t="s">
        <v>209</v>
      </c>
      <c r="L31" s="46" t="s">
        <v>209</v>
      </c>
      <c r="M31" s="46">
        <f>SUM(C31:L31)</f>
        <v>1031</v>
      </c>
    </row>
    <row r="32" spans="2:13" x14ac:dyDescent="0.2">
      <c r="B32" s="67" t="s">
        <v>22</v>
      </c>
      <c r="C32" s="46">
        <v>247</v>
      </c>
      <c r="D32" s="46">
        <v>260</v>
      </c>
      <c r="E32" s="46">
        <v>287</v>
      </c>
      <c r="F32" s="46">
        <v>279</v>
      </c>
      <c r="G32" s="46">
        <v>291</v>
      </c>
      <c r="H32" s="46">
        <v>336</v>
      </c>
      <c r="I32" s="46">
        <v>318</v>
      </c>
      <c r="J32" s="46">
        <v>301</v>
      </c>
      <c r="K32" s="46" t="s">
        <v>209</v>
      </c>
      <c r="L32" s="46" t="s">
        <v>209</v>
      </c>
      <c r="M32" s="46">
        <f t="shared" ref="M32:M36" si="6">SUM(C32:L32)</f>
        <v>2319</v>
      </c>
    </row>
    <row r="33" spans="2:13" x14ac:dyDescent="0.2">
      <c r="B33" s="76" t="s">
        <v>23</v>
      </c>
      <c r="C33" s="46">
        <v>282</v>
      </c>
      <c r="D33" s="46">
        <v>340</v>
      </c>
      <c r="E33" s="46">
        <v>330</v>
      </c>
      <c r="F33" s="46">
        <v>360</v>
      </c>
      <c r="G33" s="46">
        <v>348</v>
      </c>
      <c r="H33" s="46">
        <v>318</v>
      </c>
      <c r="I33" s="46">
        <v>297</v>
      </c>
      <c r="J33" s="46">
        <v>340</v>
      </c>
      <c r="K33" s="46" t="s">
        <v>209</v>
      </c>
      <c r="L33" s="46" t="s">
        <v>209</v>
      </c>
      <c r="M33" s="46">
        <f t="shared" si="6"/>
        <v>2615</v>
      </c>
    </row>
    <row r="34" spans="2:13" x14ac:dyDescent="0.2">
      <c r="B34" s="67" t="s">
        <v>24</v>
      </c>
      <c r="C34" s="46">
        <v>127</v>
      </c>
      <c r="D34" s="46">
        <v>175</v>
      </c>
      <c r="E34" s="46">
        <v>182</v>
      </c>
      <c r="F34" s="46">
        <v>193</v>
      </c>
      <c r="G34" s="46">
        <v>159</v>
      </c>
      <c r="H34" s="46">
        <v>170</v>
      </c>
      <c r="I34" s="46">
        <v>179</v>
      </c>
      <c r="J34" s="46">
        <v>201</v>
      </c>
      <c r="K34" s="46" t="s">
        <v>209</v>
      </c>
      <c r="L34" s="46" t="s">
        <v>209</v>
      </c>
      <c r="M34" s="46">
        <f t="shared" si="6"/>
        <v>1386</v>
      </c>
    </row>
    <row r="35" spans="2:13" x14ac:dyDescent="0.2">
      <c r="B35" s="67" t="s">
        <v>166</v>
      </c>
      <c r="C35" s="46">
        <v>387</v>
      </c>
      <c r="D35" s="46">
        <v>396</v>
      </c>
      <c r="E35" s="46">
        <v>471</v>
      </c>
      <c r="F35" s="46">
        <v>485</v>
      </c>
      <c r="G35" s="46">
        <v>445</v>
      </c>
      <c r="H35" s="46">
        <v>431</v>
      </c>
      <c r="I35" s="46">
        <v>432</v>
      </c>
      <c r="J35" s="46">
        <v>477</v>
      </c>
      <c r="K35" s="46" t="s">
        <v>209</v>
      </c>
      <c r="L35" s="46" t="s">
        <v>209</v>
      </c>
      <c r="M35" s="46">
        <f t="shared" si="6"/>
        <v>3524</v>
      </c>
    </row>
    <row r="36" spans="2:13" ht="11.25" customHeight="1" x14ac:dyDescent="0.2">
      <c r="B36" s="76" t="s">
        <v>45</v>
      </c>
      <c r="C36" s="51">
        <v>44</v>
      </c>
      <c r="D36" s="51">
        <v>55</v>
      </c>
      <c r="E36" s="51">
        <v>62</v>
      </c>
      <c r="F36" s="51">
        <v>65</v>
      </c>
      <c r="G36" s="51">
        <v>54</v>
      </c>
      <c r="H36" s="51">
        <v>48</v>
      </c>
      <c r="I36" s="51">
        <v>40</v>
      </c>
      <c r="J36" s="51">
        <v>43</v>
      </c>
      <c r="K36" s="51" t="s">
        <v>209</v>
      </c>
      <c r="L36" s="51" t="s">
        <v>209</v>
      </c>
      <c r="M36" s="46">
        <f t="shared" si="6"/>
        <v>411</v>
      </c>
    </row>
    <row r="37" spans="2:13" x14ac:dyDescent="0.2">
      <c r="B37" s="8" t="s">
        <v>16</v>
      </c>
      <c r="C37" s="49">
        <f t="shared" ref="C37:J37" si="7">SUM(C31:C36)</f>
        <v>1185</v>
      </c>
      <c r="D37" s="49">
        <f t="shared" si="7"/>
        <v>1329</v>
      </c>
      <c r="E37" s="49">
        <f t="shared" si="7"/>
        <v>1461</v>
      </c>
      <c r="F37" s="49">
        <f t="shared" si="7"/>
        <v>1524</v>
      </c>
      <c r="G37" s="49">
        <f t="shared" si="7"/>
        <v>1448</v>
      </c>
      <c r="H37" s="49">
        <f t="shared" si="7"/>
        <v>1436</v>
      </c>
      <c r="I37" s="49">
        <f t="shared" si="7"/>
        <v>1410</v>
      </c>
      <c r="J37" s="49">
        <f t="shared" si="7"/>
        <v>1493</v>
      </c>
      <c r="K37" s="49" t="s">
        <v>209</v>
      </c>
      <c r="L37" s="49" t="s">
        <v>209</v>
      </c>
      <c r="M37" s="49">
        <f>SUM(M31:M36)</f>
        <v>11286</v>
      </c>
    </row>
    <row r="38" spans="2:13" x14ac:dyDescent="0.2">
      <c r="B38" s="16" t="s">
        <v>187</v>
      </c>
      <c r="C38" s="14"/>
      <c r="D38" s="14"/>
      <c r="E38" s="14"/>
      <c r="F38" s="15"/>
      <c r="G38" s="15"/>
      <c r="H38" s="15"/>
      <c r="I38" s="15"/>
      <c r="J38" s="15"/>
      <c r="K38" s="15"/>
      <c r="L38" s="15"/>
      <c r="M38" s="15"/>
    </row>
    <row r="39" spans="2:13" x14ac:dyDescent="0.2">
      <c r="M39" s="23"/>
    </row>
    <row r="40" spans="2:13" x14ac:dyDescent="0.2">
      <c r="B40" s="123" t="s">
        <v>61</v>
      </c>
      <c r="C40" s="124"/>
    </row>
    <row r="42" spans="2:13" x14ac:dyDescent="0.2">
      <c r="M42" s="55"/>
    </row>
    <row r="50" spans="3:12" x14ac:dyDescent="0.2"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3:12" x14ac:dyDescent="0.2"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3:12" x14ac:dyDescent="0.2"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3:12" x14ac:dyDescent="0.2"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3:12" x14ac:dyDescent="0.2"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3:12" x14ac:dyDescent="0.2"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3:12" x14ac:dyDescent="0.2"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3:12" x14ac:dyDescent="0.2">
      <c r="C57" s="55"/>
      <c r="D57" s="55"/>
      <c r="E57" s="55"/>
      <c r="F57" s="55"/>
      <c r="G57" s="55"/>
      <c r="H57" s="55"/>
      <c r="I57" s="55"/>
      <c r="J57" s="55"/>
      <c r="K57" s="55"/>
      <c r="L57" s="55"/>
    </row>
  </sheetData>
  <mergeCells count="1">
    <mergeCell ref="B40:C40"/>
  </mergeCells>
  <phoneticPr fontId="7" type="noConversion"/>
  <hyperlinks>
    <hyperlink ref="B40:C40" location="Forside!B12" display="Tabeller og figurer"/>
  </hyperlinks>
  <printOptions horizontalCentered="1"/>
  <pageMargins left="0.70866141732283472" right="0.70866141732283472" top="0.98425196850393704" bottom="0.98425196850393704" header="0.51181102362204722" footer="0.51181102362204722"/>
  <pageSetup paperSize="9" orientation="portrait" r:id="rId1"/>
  <headerFooter alignWithMargins="0"/>
  <ignoredErrors>
    <ignoredError sqref="C28:G28 C10:L10 C19:L19 H28:L29 C37:I37" formulaRange="1"/>
    <ignoredError sqref="B2 M22:M27 M4:M9 M11:M18 M31:M36" unlockedFormula="1"/>
    <ignoredError sqref="M10" formulaRange="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2:C22"/>
  <sheetViews>
    <sheetView showGridLines="0" showRowColHeaders="0" workbookViewId="0">
      <selection activeCell="N34" sqref="N34"/>
    </sheetView>
  </sheetViews>
  <sheetFormatPr baseColWidth="10" defaultRowHeight="12.75" x14ac:dyDescent="0.2"/>
  <sheetData>
    <row r="22" spans="2:3" x14ac:dyDescent="0.2">
      <c r="B22" s="123" t="s">
        <v>61</v>
      </c>
      <c r="C22" s="124"/>
    </row>
  </sheetData>
  <mergeCells count="1">
    <mergeCell ref="B22:C22"/>
  </mergeCells>
  <phoneticPr fontId="7" type="noConversion"/>
  <hyperlinks>
    <hyperlink ref="B22:C22" location="Forside!B12" display="Tabeller og figurer"/>
  </hyperlinks>
  <printOptions horizontalCentered="1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tabColor theme="4" tint="0.39997558519241921"/>
  </sheetPr>
  <dimension ref="B2:O110"/>
  <sheetViews>
    <sheetView showGridLines="0" showRowColHeaders="0" workbookViewId="0">
      <selection activeCell="B2" sqref="B2"/>
    </sheetView>
  </sheetViews>
  <sheetFormatPr baseColWidth="10" defaultRowHeight="11.25" x14ac:dyDescent="0.2"/>
  <cols>
    <col min="1" max="1" width="1.7109375" style="7" customWidth="1"/>
    <col min="2" max="2" width="21.7109375" style="7" customWidth="1"/>
    <col min="3" max="12" width="5.28515625" style="7" customWidth="1"/>
    <col min="13" max="13" width="10.7109375" style="7" customWidth="1"/>
    <col min="14" max="16384" width="11.42578125" style="7"/>
  </cols>
  <sheetData>
    <row r="2" spans="2:13" ht="12.75" x14ac:dyDescent="0.2">
      <c r="B2" s="37" t="str">
        <f>Forside!D23</f>
        <v>Tabell 5  Doktorgrader 1980-2017 etter utstedende institusjon.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x14ac:dyDescent="0.2">
      <c r="B3" s="8" t="s">
        <v>26</v>
      </c>
      <c r="C3" s="9">
        <v>1980</v>
      </c>
      <c r="D3" s="9">
        <v>1981</v>
      </c>
      <c r="E3" s="9">
        <v>1982</v>
      </c>
      <c r="F3" s="9">
        <v>1983</v>
      </c>
      <c r="G3" s="9">
        <v>1984</v>
      </c>
      <c r="H3" s="9">
        <v>1985</v>
      </c>
      <c r="I3" s="9">
        <v>1986</v>
      </c>
      <c r="J3" s="9">
        <v>1987</v>
      </c>
      <c r="K3" s="9">
        <v>1988</v>
      </c>
      <c r="L3" s="9">
        <v>1989</v>
      </c>
      <c r="M3" s="10" t="s">
        <v>75</v>
      </c>
    </row>
    <row r="4" spans="2:13" x14ac:dyDescent="0.2">
      <c r="B4" s="21" t="s">
        <v>27</v>
      </c>
      <c r="C4" s="46">
        <v>72</v>
      </c>
      <c r="D4" s="46">
        <v>59</v>
      </c>
      <c r="E4" s="46">
        <v>80</v>
      </c>
      <c r="F4" s="46">
        <v>87</v>
      </c>
      <c r="G4" s="46">
        <v>92</v>
      </c>
      <c r="H4" s="46">
        <v>83</v>
      </c>
      <c r="I4" s="46">
        <v>100</v>
      </c>
      <c r="J4" s="46">
        <v>95</v>
      </c>
      <c r="K4" s="46">
        <v>120</v>
      </c>
      <c r="L4" s="46">
        <v>122</v>
      </c>
      <c r="M4" s="46">
        <f>SUM(C4:L4)</f>
        <v>910</v>
      </c>
    </row>
    <row r="5" spans="2:13" x14ac:dyDescent="0.2">
      <c r="B5" s="21" t="s">
        <v>28</v>
      </c>
      <c r="C5" s="46">
        <v>24</v>
      </c>
      <c r="D5" s="46">
        <v>24</v>
      </c>
      <c r="E5" s="46">
        <v>34</v>
      </c>
      <c r="F5" s="46">
        <v>37</v>
      </c>
      <c r="G5" s="46">
        <v>39</v>
      </c>
      <c r="H5" s="46">
        <v>30</v>
      </c>
      <c r="I5" s="46">
        <v>40</v>
      </c>
      <c r="J5" s="46">
        <v>43</v>
      </c>
      <c r="K5" s="46">
        <v>49</v>
      </c>
      <c r="L5" s="46">
        <v>49</v>
      </c>
      <c r="M5" s="46">
        <f>SUM(C5:L5)</f>
        <v>369</v>
      </c>
    </row>
    <row r="6" spans="2:13" x14ac:dyDescent="0.2">
      <c r="B6" s="21" t="s">
        <v>133</v>
      </c>
      <c r="C6" s="46">
        <v>65</v>
      </c>
      <c r="D6" s="46">
        <v>57</v>
      </c>
      <c r="E6" s="46">
        <v>52</v>
      </c>
      <c r="F6" s="46">
        <v>56</v>
      </c>
      <c r="G6" s="46">
        <v>55</v>
      </c>
      <c r="H6" s="46">
        <v>67</v>
      </c>
      <c r="I6" s="46">
        <v>57</v>
      </c>
      <c r="J6" s="46">
        <v>72</v>
      </c>
      <c r="K6" s="46">
        <v>70</v>
      </c>
      <c r="L6" s="46">
        <v>111</v>
      </c>
      <c r="M6" s="46">
        <f>SUM(C6:L6)</f>
        <v>662</v>
      </c>
    </row>
    <row r="7" spans="2:13" x14ac:dyDescent="0.2">
      <c r="B7" s="21" t="s">
        <v>30</v>
      </c>
      <c r="C7" s="46">
        <v>9</v>
      </c>
      <c r="D7" s="46">
        <v>4</v>
      </c>
      <c r="E7" s="46">
        <v>12</v>
      </c>
      <c r="F7" s="46">
        <v>10</v>
      </c>
      <c r="G7" s="46">
        <v>13</v>
      </c>
      <c r="H7" s="46">
        <v>18</v>
      </c>
      <c r="I7" s="46">
        <v>14</v>
      </c>
      <c r="J7" s="46">
        <v>16</v>
      </c>
      <c r="K7" s="46">
        <v>20</v>
      </c>
      <c r="L7" s="46">
        <v>16</v>
      </c>
      <c r="M7" s="46">
        <f>SUM(C7:L7)</f>
        <v>132</v>
      </c>
    </row>
    <row r="8" spans="2:13" x14ac:dyDescent="0.2">
      <c r="B8" s="14" t="s">
        <v>31</v>
      </c>
      <c r="C8" s="47">
        <f t="shared" ref="C8:M8" si="0">SUM(C4:C7)</f>
        <v>170</v>
      </c>
      <c r="D8" s="47">
        <f t="shared" si="0"/>
        <v>144</v>
      </c>
      <c r="E8" s="47">
        <f t="shared" si="0"/>
        <v>178</v>
      </c>
      <c r="F8" s="47">
        <f t="shared" si="0"/>
        <v>190</v>
      </c>
      <c r="G8" s="47">
        <f t="shared" si="0"/>
        <v>199</v>
      </c>
      <c r="H8" s="47">
        <f t="shared" si="0"/>
        <v>198</v>
      </c>
      <c r="I8" s="47">
        <f t="shared" si="0"/>
        <v>211</v>
      </c>
      <c r="J8" s="47">
        <f t="shared" si="0"/>
        <v>226</v>
      </c>
      <c r="K8" s="47">
        <f t="shared" si="0"/>
        <v>259</v>
      </c>
      <c r="L8" s="47">
        <f t="shared" si="0"/>
        <v>298</v>
      </c>
      <c r="M8" s="47">
        <f t="shared" si="0"/>
        <v>2073</v>
      </c>
    </row>
    <row r="9" spans="2:13" x14ac:dyDescent="0.2">
      <c r="B9" s="21" t="s">
        <v>32</v>
      </c>
      <c r="C9" s="46">
        <v>12</v>
      </c>
      <c r="D9" s="46">
        <v>9</v>
      </c>
      <c r="E9" s="46">
        <v>8</v>
      </c>
      <c r="F9" s="46">
        <v>12</v>
      </c>
      <c r="G9" s="46">
        <v>17</v>
      </c>
      <c r="H9" s="46">
        <v>8</v>
      </c>
      <c r="I9" s="46">
        <v>22</v>
      </c>
      <c r="J9" s="46">
        <v>15</v>
      </c>
      <c r="K9" s="46">
        <v>26</v>
      </c>
      <c r="L9" s="46">
        <v>26</v>
      </c>
      <c r="M9" s="46">
        <f t="shared" ref="M9:M14" si="1">SUM(C9:L9)</f>
        <v>155</v>
      </c>
    </row>
    <row r="10" spans="2:13" x14ac:dyDescent="0.2">
      <c r="B10" s="21" t="s">
        <v>33</v>
      </c>
      <c r="C10" s="46">
        <v>4</v>
      </c>
      <c r="D10" s="46">
        <v>18</v>
      </c>
      <c r="E10" s="46">
        <v>9</v>
      </c>
      <c r="F10" s="46">
        <v>5</v>
      </c>
      <c r="G10" s="46">
        <v>8</v>
      </c>
      <c r="H10" s="46">
        <v>12</v>
      </c>
      <c r="I10" s="46">
        <v>17</v>
      </c>
      <c r="J10" s="46">
        <v>9</v>
      </c>
      <c r="K10" s="46">
        <v>9</v>
      </c>
      <c r="L10" s="46">
        <v>7</v>
      </c>
      <c r="M10" s="46">
        <f t="shared" si="1"/>
        <v>98</v>
      </c>
    </row>
    <row r="11" spans="2:13" x14ac:dyDescent="0.2">
      <c r="B11" s="21" t="s">
        <v>34</v>
      </c>
      <c r="C11" s="46">
        <v>1</v>
      </c>
      <c r="D11" s="46">
        <v>2</v>
      </c>
      <c r="E11" s="46" t="s">
        <v>5</v>
      </c>
      <c r="F11" s="46" t="s">
        <v>5</v>
      </c>
      <c r="G11" s="46" t="s">
        <v>5</v>
      </c>
      <c r="H11" s="46">
        <v>1</v>
      </c>
      <c r="I11" s="46">
        <v>2</v>
      </c>
      <c r="J11" s="46">
        <v>3</v>
      </c>
      <c r="K11" s="46">
        <v>2</v>
      </c>
      <c r="L11" s="46">
        <v>7</v>
      </c>
      <c r="M11" s="46">
        <f t="shared" si="1"/>
        <v>18</v>
      </c>
    </row>
    <row r="12" spans="2:13" x14ac:dyDescent="0.2">
      <c r="B12" s="21" t="s">
        <v>35</v>
      </c>
      <c r="C12" s="46" t="s">
        <v>208</v>
      </c>
      <c r="D12" s="46" t="s">
        <v>208</v>
      </c>
      <c r="E12" s="46" t="s">
        <v>208</v>
      </c>
      <c r="F12" s="46" t="s">
        <v>208</v>
      </c>
      <c r="G12" s="46" t="s">
        <v>208</v>
      </c>
      <c r="H12" s="46" t="s">
        <v>208</v>
      </c>
      <c r="I12" s="46">
        <v>0</v>
      </c>
      <c r="J12" s="46">
        <v>0</v>
      </c>
      <c r="K12" s="46">
        <v>0</v>
      </c>
      <c r="L12" s="46">
        <v>0</v>
      </c>
      <c r="M12" s="46">
        <f t="shared" si="1"/>
        <v>0</v>
      </c>
    </row>
    <row r="13" spans="2:13" x14ac:dyDescent="0.2">
      <c r="B13" s="21" t="s">
        <v>37</v>
      </c>
      <c r="C13" s="46" t="s">
        <v>5</v>
      </c>
      <c r="D13" s="46" t="s">
        <v>5</v>
      </c>
      <c r="E13" s="46" t="s">
        <v>5</v>
      </c>
      <c r="F13" s="46" t="s">
        <v>5</v>
      </c>
      <c r="G13" s="46" t="s">
        <v>5</v>
      </c>
      <c r="H13" s="46">
        <v>1</v>
      </c>
      <c r="I13" s="46" t="s">
        <v>5</v>
      </c>
      <c r="J13" s="46" t="s">
        <v>5</v>
      </c>
      <c r="K13" s="46">
        <v>1</v>
      </c>
      <c r="L13" s="46" t="s">
        <v>5</v>
      </c>
      <c r="M13" s="46">
        <f t="shared" si="1"/>
        <v>2</v>
      </c>
    </row>
    <row r="14" spans="2:13" x14ac:dyDescent="0.2">
      <c r="B14" s="21" t="s">
        <v>38</v>
      </c>
      <c r="C14" s="46" t="s">
        <v>208</v>
      </c>
      <c r="D14" s="46" t="s">
        <v>208</v>
      </c>
      <c r="E14" s="46" t="s">
        <v>5</v>
      </c>
      <c r="F14" s="46" t="s">
        <v>5</v>
      </c>
      <c r="G14" s="46" t="s">
        <v>5</v>
      </c>
      <c r="H14" s="46" t="s">
        <v>5</v>
      </c>
      <c r="I14" s="46" t="s">
        <v>5</v>
      </c>
      <c r="J14" s="46" t="s">
        <v>5</v>
      </c>
      <c r="K14" s="46" t="s">
        <v>5</v>
      </c>
      <c r="L14" s="46" t="s">
        <v>5</v>
      </c>
      <c r="M14" s="46">
        <f t="shared" si="1"/>
        <v>0</v>
      </c>
    </row>
    <row r="15" spans="2:13" x14ac:dyDescent="0.2">
      <c r="B15" s="22" t="s">
        <v>41</v>
      </c>
      <c r="C15" s="48">
        <f t="shared" ref="C15:M15" si="2">SUM(C9:C14)</f>
        <v>17</v>
      </c>
      <c r="D15" s="48">
        <f t="shared" si="2"/>
        <v>29</v>
      </c>
      <c r="E15" s="48">
        <f t="shared" si="2"/>
        <v>17</v>
      </c>
      <c r="F15" s="48">
        <f t="shared" si="2"/>
        <v>17</v>
      </c>
      <c r="G15" s="48">
        <f t="shared" si="2"/>
        <v>25</v>
      </c>
      <c r="H15" s="48">
        <f t="shared" si="2"/>
        <v>22</v>
      </c>
      <c r="I15" s="48">
        <f t="shared" si="2"/>
        <v>41</v>
      </c>
      <c r="J15" s="48">
        <f t="shared" si="2"/>
        <v>27</v>
      </c>
      <c r="K15" s="48">
        <f t="shared" si="2"/>
        <v>38</v>
      </c>
      <c r="L15" s="48">
        <f t="shared" si="2"/>
        <v>40</v>
      </c>
      <c r="M15" s="48">
        <f t="shared" si="2"/>
        <v>273</v>
      </c>
    </row>
    <row r="16" spans="2:13" x14ac:dyDescent="0.2">
      <c r="B16" s="8" t="s">
        <v>16</v>
      </c>
      <c r="C16" s="49">
        <f t="shared" ref="C16:M16" si="3">SUM(C8,C15)</f>
        <v>187</v>
      </c>
      <c r="D16" s="49">
        <f t="shared" si="3"/>
        <v>173</v>
      </c>
      <c r="E16" s="49">
        <f t="shared" si="3"/>
        <v>195</v>
      </c>
      <c r="F16" s="49">
        <f t="shared" si="3"/>
        <v>207</v>
      </c>
      <c r="G16" s="49">
        <f t="shared" si="3"/>
        <v>224</v>
      </c>
      <c r="H16" s="49">
        <f t="shared" si="3"/>
        <v>220</v>
      </c>
      <c r="I16" s="49">
        <f t="shared" si="3"/>
        <v>252</v>
      </c>
      <c r="J16" s="49">
        <f t="shared" si="3"/>
        <v>253</v>
      </c>
      <c r="K16" s="49">
        <f t="shared" si="3"/>
        <v>297</v>
      </c>
      <c r="L16" s="49">
        <f t="shared" si="3"/>
        <v>338</v>
      </c>
      <c r="M16" s="49">
        <f t="shared" si="3"/>
        <v>2346</v>
      </c>
    </row>
    <row r="17" spans="2:13" ht="8.1" customHeight="1" x14ac:dyDescent="0.2">
      <c r="B17" s="4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2:13" x14ac:dyDescent="0.2">
      <c r="B18" s="8" t="s">
        <v>26</v>
      </c>
      <c r="C18" s="9">
        <v>1990</v>
      </c>
      <c r="D18" s="9">
        <v>1991</v>
      </c>
      <c r="E18" s="9">
        <v>1992</v>
      </c>
      <c r="F18" s="9">
        <v>1993</v>
      </c>
      <c r="G18" s="9">
        <v>1994</v>
      </c>
      <c r="H18" s="9">
        <v>1995</v>
      </c>
      <c r="I18" s="9">
        <v>1996</v>
      </c>
      <c r="J18" s="9">
        <v>1997</v>
      </c>
      <c r="K18" s="9">
        <v>1998</v>
      </c>
      <c r="L18" s="9">
        <v>1999</v>
      </c>
      <c r="M18" s="10" t="s">
        <v>76</v>
      </c>
    </row>
    <row r="19" spans="2:13" x14ac:dyDescent="0.2">
      <c r="B19" s="21" t="s">
        <v>27</v>
      </c>
      <c r="C19" s="46">
        <v>124</v>
      </c>
      <c r="D19" s="46">
        <v>139</v>
      </c>
      <c r="E19" s="46">
        <v>162</v>
      </c>
      <c r="F19" s="46">
        <v>153</v>
      </c>
      <c r="G19" s="46">
        <v>155</v>
      </c>
      <c r="H19" s="46">
        <v>192</v>
      </c>
      <c r="I19" s="46">
        <v>218</v>
      </c>
      <c r="J19" s="46">
        <v>242</v>
      </c>
      <c r="K19" s="46">
        <v>224</v>
      </c>
      <c r="L19" s="46">
        <v>269</v>
      </c>
      <c r="M19" s="46">
        <f>SUM(C19:L19)</f>
        <v>1878</v>
      </c>
    </row>
    <row r="20" spans="2:13" x14ac:dyDescent="0.2">
      <c r="B20" s="21" t="s">
        <v>28</v>
      </c>
      <c r="C20" s="46">
        <v>75</v>
      </c>
      <c r="D20" s="46">
        <v>77</v>
      </c>
      <c r="E20" s="46">
        <v>78</v>
      </c>
      <c r="F20" s="46">
        <v>91</v>
      </c>
      <c r="G20" s="46">
        <v>113</v>
      </c>
      <c r="H20" s="46">
        <v>136</v>
      </c>
      <c r="I20" s="46">
        <v>116</v>
      </c>
      <c r="J20" s="46">
        <v>100</v>
      </c>
      <c r="K20" s="46">
        <v>129</v>
      </c>
      <c r="L20" s="46">
        <v>132</v>
      </c>
      <c r="M20" s="46">
        <f t="shared" ref="M20:M30" si="4">SUM(C20:L20)</f>
        <v>1047</v>
      </c>
    </row>
    <row r="21" spans="2:13" x14ac:dyDescent="0.2">
      <c r="B21" s="21" t="s">
        <v>136</v>
      </c>
      <c r="C21" s="46">
        <v>127</v>
      </c>
      <c r="D21" s="46">
        <v>114</v>
      </c>
      <c r="E21" s="46">
        <v>120</v>
      </c>
      <c r="F21" s="46">
        <v>174</v>
      </c>
      <c r="G21" s="46">
        <v>181</v>
      </c>
      <c r="H21" s="46">
        <v>173</v>
      </c>
      <c r="I21" s="46">
        <v>172</v>
      </c>
      <c r="J21" s="46">
        <v>185</v>
      </c>
      <c r="K21" s="46">
        <v>194</v>
      </c>
      <c r="L21" s="46">
        <v>196</v>
      </c>
      <c r="M21" s="46">
        <f t="shared" si="4"/>
        <v>1636</v>
      </c>
    </row>
    <row r="22" spans="2:13" x14ac:dyDescent="0.2">
      <c r="B22" s="21" t="s">
        <v>30</v>
      </c>
      <c r="C22" s="46">
        <v>16</v>
      </c>
      <c r="D22" s="46">
        <v>32</v>
      </c>
      <c r="E22" s="46">
        <v>29</v>
      </c>
      <c r="F22" s="46">
        <v>20</v>
      </c>
      <c r="G22" s="46">
        <v>42</v>
      </c>
      <c r="H22" s="46">
        <v>45</v>
      </c>
      <c r="I22" s="46">
        <v>46</v>
      </c>
      <c r="J22" s="46">
        <v>39</v>
      </c>
      <c r="K22" s="46">
        <v>59</v>
      </c>
      <c r="L22" s="46">
        <v>48</v>
      </c>
      <c r="M22" s="46">
        <f t="shared" si="4"/>
        <v>376</v>
      </c>
    </row>
    <row r="23" spans="2:13" x14ac:dyDescent="0.2">
      <c r="B23" s="14" t="s">
        <v>31</v>
      </c>
      <c r="C23" s="47">
        <f t="shared" ref="C23:M23" si="5">SUM(C19:C22)</f>
        <v>342</v>
      </c>
      <c r="D23" s="47">
        <f t="shared" si="5"/>
        <v>362</v>
      </c>
      <c r="E23" s="47">
        <f t="shared" si="5"/>
        <v>389</v>
      </c>
      <c r="F23" s="47">
        <f t="shared" si="5"/>
        <v>438</v>
      </c>
      <c r="G23" s="47">
        <f t="shared" si="5"/>
        <v>491</v>
      </c>
      <c r="H23" s="47">
        <f t="shared" si="5"/>
        <v>546</v>
      </c>
      <c r="I23" s="47">
        <f t="shared" si="5"/>
        <v>552</v>
      </c>
      <c r="J23" s="47">
        <f t="shared" si="5"/>
        <v>566</v>
      </c>
      <c r="K23" s="47">
        <f t="shared" si="5"/>
        <v>606</v>
      </c>
      <c r="L23" s="47">
        <f t="shared" si="5"/>
        <v>645</v>
      </c>
      <c r="M23" s="47">
        <f t="shared" si="5"/>
        <v>4937</v>
      </c>
    </row>
    <row r="24" spans="2:13" x14ac:dyDescent="0.2">
      <c r="B24" s="21" t="s">
        <v>32</v>
      </c>
      <c r="C24" s="46">
        <v>20</v>
      </c>
      <c r="D24" s="46">
        <v>25</v>
      </c>
      <c r="E24" s="46">
        <v>29</v>
      </c>
      <c r="F24" s="46">
        <v>28</v>
      </c>
      <c r="G24" s="46">
        <v>32</v>
      </c>
      <c r="H24" s="46">
        <v>27</v>
      </c>
      <c r="I24" s="46">
        <v>24</v>
      </c>
      <c r="J24" s="46">
        <v>35</v>
      </c>
      <c r="K24" s="46">
        <v>41</v>
      </c>
      <c r="L24" s="46">
        <v>28</v>
      </c>
      <c r="M24" s="46">
        <f t="shared" si="4"/>
        <v>289</v>
      </c>
    </row>
    <row r="25" spans="2:13" x14ac:dyDescent="0.2">
      <c r="B25" s="21" t="s">
        <v>33</v>
      </c>
      <c r="C25" s="46">
        <v>15</v>
      </c>
      <c r="D25" s="46">
        <v>20</v>
      </c>
      <c r="E25" s="46">
        <v>7</v>
      </c>
      <c r="F25" s="46">
        <v>15</v>
      </c>
      <c r="G25" s="46">
        <v>12</v>
      </c>
      <c r="H25" s="46">
        <v>14</v>
      </c>
      <c r="I25" s="46">
        <v>11</v>
      </c>
      <c r="J25" s="46">
        <v>9</v>
      </c>
      <c r="K25" s="46">
        <v>7</v>
      </c>
      <c r="L25" s="46">
        <v>7</v>
      </c>
      <c r="M25" s="46">
        <f t="shared" si="4"/>
        <v>117</v>
      </c>
    </row>
    <row r="26" spans="2:13" x14ac:dyDescent="0.2">
      <c r="B26" s="21" t="s">
        <v>34</v>
      </c>
      <c r="C26" s="46">
        <v>14</v>
      </c>
      <c r="D26" s="46">
        <v>6</v>
      </c>
      <c r="E26" s="46">
        <v>10</v>
      </c>
      <c r="F26" s="46">
        <v>8</v>
      </c>
      <c r="G26" s="46">
        <v>10</v>
      </c>
      <c r="H26" s="46">
        <v>12</v>
      </c>
      <c r="I26" s="46">
        <v>11</v>
      </c>
      <c r="J26" s="46">
        <v>10</v>
      </c>
      <c r="K26" s="46">
        <v>19</v>
      </c>
      <c r="L26" s="46">
        <v>9</v>
      </c>
      <c r="M26" s="46">
        <f t="shared" si="4"/>
        <v>109</v>
      </c>
    </row>
    <row r="27" spans="2:13" x14ac:dyDescent="0.2">
      <c r="B27" s="21" t="s">
        <v>35</v>
      </c>
      <c r="C27" s="46">
        <v>2</v>
      </c>
      <c r="D27" s="46">
        <v>1</v>
      </c>
      <c r="E27" s="46">
        <v>2</v>
      </c>
      <c r="F27" s="46">
        <v>2</v>
      </c>
      <c r="G27" s="46">
        <v>2</v>
      </c>
      <c r="H27" s="46">
        <v>1</v>
      </c>
      <c r="I27" s="46">
        <v>1</v>
      </c>
      <c r="J27" s="46">
        <v>4</v>
      </c>
      <c r="K27" s="46">
        <v>5</v>
      </c>
      <c r="L27" s="46">
        <v>3</v>
      </c>
      <c r="M27" s="46">
        <f t="shared" si="4"/>
        <v>23</v>
      </c>
    </row>
    <row r="28" spans="2:13" x14ac:dyDescent="0.2">
      <c r="B28" s="21" t="s">
        <v>37</v>
      </c>
      <c r="C28" s="46">
        <v>0</v>
      </c>
      <c r="D28" s="46">
        <v>0</v>
      </c>
      <c r="E28" s="46">
        <v>0</v>
      </c>
      <c r="F28" s="46">
        <v>0</v>
      </c>
      <c r="G28" s="46">
        <v>1</v>
      </c>
      <c r="H28" s="46">
        <v>1</v>
      </c>
      <c r="I28" s="46">
        <v>2</v>
      </c>
      <c r="J28" s="46">
        <v>0</v>
      </c>
      <c r="K28" s="46">
        <v>2</v>
      </c>
      <c r="L28" s="46">
        <v>1</v>
      </c>
      <c r="M28" s="46">
        <f t="shared" si="4"/>
        <v>7</v>
      </c>
    </row>
    <row r="29" spans="2:13" x14ac:dyDescent="0.2">
      <c r="B29" s="21" t="s">
        <v>38</v>
      </c>
      <c r="C29" s="46">
        <v>0</v>
      </c>
      <c r="D29" s="46">
        <v>1</v>
      </c>
      <c r="E29" s="46">
        <v>2</v>
      </c>
      <c r="F29" s="46">
        <v>0</v>
      </c>
      <c r="G29" s="46">
        <v>3</v>
      </c>
      <c r="H29" s="46">
        <v>1</v>
      </c>
      <c r="I29" s="46">
        <v>1</v>
      </c>
      <c r="J29" s="46">
        <v>1</v>
      </c>
      <c r="K29" s="46">
        <v>5</v>
      </c>
      <c r="L29" s="46">
        <v>2</v>
      </c>
      <c r="M29" s="46">
        <f t="shared" si="4"/>
        <v>16</v>
      </c>
    </row>
    <row r="30" spans="2:13" x14ac:dyDescent="0.2">
      <c r="B30" s="21" t="s">
        <v>39</v>
      </c>
      <c r="C30" s="46" t="s">
        <v>208</v>
      </c>
      <c r="D30" s="46" t="s">
        <v>208</v>
      </c>
      <c r="E30" s="46" t="s">
        <v>208</v>
      </c>
      <c r="F30" s="46" t="s">
        <v>208</v>
      </c>
      <c r="G30" s="46" t="s">
        <v>208</v>
      </c>
      <c r="H30" s="46" t="s">
        <v>208</v>
      </c>
      <c r="I30" s="46" t="s">
        <v>208</v>
      </c>
      <c r="J30" s="46" t="s">
        <v>208</v>
      </c>
      <c r="K30" s="46" t="s">
        <v>208</v>
      </c>
      <c r="L30" s="46" t="s">
        <v>5</v>
      </c>
      <c r="M30" s="46">
        <f t="shared" si="4"/>
        <v>0</v>
      </c>
    </row>
    <row r="31" spans="2:13" x14ac:dyDescent="0.2">
      <c r="B31" s="22" t="s">
        <v>41</v>
      </c>
      <c r="C31" s="48">
        <f t="shared" ref="C31:M31" si="6">SUM(C24:C30)</f>
        <v>51</v>
      </c>
      <c r="D31" s="48">
        <f t="shared" si="6"/>
        <v>53</v>
      </c>
      <c r="E31" s="48">
        <f t="shared" si="6"/>
        <v>50</v>
      </c>
      <c r="F31" s="48">
        <f t="shared" si="6"/>
        <v>53</v>
      </c>
      <c r="G31" s="48">
        <f t="shared" si="6"/>
        <v>60</v>
      </c>
      <c r="H31" s="48">
        <f t="shared" si="6"/>
        <v>56</v>
      </c>
      <c r="I31" s="48">
        <f t="shared" si="6"/>
        <v>50</v>
      </c>
      <c r="J31" s="48">
        <f t="shared" si="6"/>
        <v>59</v>
      </c>
      <c r="K31" s="48">
        <f t="shared" si="6"/>
        <v>79</v>
      </c>
      <c r="L31" s="48">
        <f t="shared" si="6"/>
        <v>50</v>
      </c>
      <c r="M31" s="48">
        <f t="shared" si="6"/>
        <v>561</v>
      </c>
    </row>
    <row r="32" spans="2:13" x14ac:dyDescent="0.2">
      <c r="B32" s="8" t="s">
        <v>16</v>
      </c>
      <c r="C32" s="49">
        <f t="shared" ref="C32:M32" si="7">SUM(C23,C31)</f>
        <v>393</v>
      </c>
      <c r="D32" s="49">
        <f t="shared" si="7"/>
        <v>415</v>
      </c>
      <c r="E32" s="49">
        <f t="shared" si="7"/>
        <v>439</v>
      </c>
      <c r="F32" s="49">
        <f t="shared" si="7"/>
        <v>491</v>
      </c>
      <c r="G32" s="49">
        <f t="shared" si="7"/>
        <v>551</v>
      </c>
      <c r="H32" s="49">
        <f t="shared" si="7"/>
        <v>602</v>
      </c>
      <c r="I32" s="49">
        <f t="shared" si="7"/>
        <v>602</v>
      </c>
      <c r="J32" s="49">
        <f t="shared" si="7"/>
        <v>625</v>
      </c>
      <c r="K32" s="49">
        <f t="shared" si="7"/>
        <v>685</v>
      </c>
      <c r="L32" s="49">
        <f t="shared" si="7"/>
        <v>695</v>
      </c>
      <c r="M32" s="49">
        <f t="shared" si="7"/>
        <v>5498</v>
      </c>
    </row>
    <row r="33" spans="2:13" ht="8.1" customHeight="1" x14ac:dyDescent="0.2">
      <c r="B33" s="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 x14ac:dyDescent="0.2">
      <c r="B34" s="8" t="s">
        <v>26</v>
      </c>
      <c r="C34" s="9">
        <v>2000</v>
      </c>
      <c r="D34" s="9">
        <v>2001</v>
      </c>
      <c r="E34" s="9">
        <v>2002</v>
      </c>
      <c r="F34" s="9">
        <v>2003</v>
      </c>
      <c r="G34" s="9">
        <v>2004</v>
      </c>
      <c r="H34" s="9">
        <v>2005</v>
      </c>
      <c r="I34" s="9">
        <v>2006</v>
      </c>
      <c r="J34" s="9">
        <v>2007</v>
      </c>
      <c r="K34" s="9">
        <v>2008</v>
      </c>
      <c r="L34" s="9">
        <v>2009</v>
      </c>
      <c r="M34" s="10" t="s">
        <v>167</v>
      </c>
    </row>
    <row r="35" spans="2:13" x14ac:dyDescent="0.2">
      <c r="B35" s="21" t="s">
        <v>27</v>
      </c>
      <c r="C35" s="46">
        <v>232</v>
      </c>
      <c r="D35" s="46">
        <v>232</v>
      </c>
      <c r="E35" s="46">
        <v>231</v>
      </c>
      <c r="F35" s="46">
        <v>234</v>
      </c>
      <c r="G35" s="46">
        <v>266</v>
      </c>
      <c r="H35" s="46">
        <v>319</v>
      </c>
      <c r="I35" s="46">
        <v>293</v>
      </c>
      <c r="J35" s="46">
        <v>344</v>
      </c>
      <c r="K35" s="46">
        <v>436</v>
      </c>
      <c r="L35" s="46">
        <v>391</v>
      </c>
      <c r="M35" s="46">
        <f>SUM(C35:L35)</f>
        <v>2978</v>
      </c>
    </row>
    <row r="36" spans="2:13" x14ac:dyDescent="0.2">
      <c r="B36" s="21" t="s">
        <v>28</v>
      </c>
      <c r="C36" s="46">
        <v>114</v>
      </c>
      <c r="D36" s="46">
        <v>130</v>
      </c>
      <c r="E36" s="46">
        <v>158</v>
      </c>
      <c r="F36" s="46">
        <v>153</v>
      </c>
      <c r="G36" s="46">
        <v>158</v>
      </c>
      <c r="H36" s="46">
        <v>157</v>
      </c>
      <c r="I36" s="46">
        <v>179</v>
      </c>
      <c r="J36" s="46">
        <v>202</v>
      </c>
      <c r="K36" s="46">
        <v>233</v>
      </c>
      <c r="L36" s="46">
        <v>223</v>
      </c>
      <c r="M36" s="46">
        <f t="shared" ref="M36:M56" si="8">SUM(C36:L36)</f>
        <v>1707</v>
      </c>
    </row>
    <row r="37" spans="2:13" x14ac:dyDescent="0.2">
      <c r="B37" s="21" t="s">
        <v>29</v>
      </c>
      <c r="C37" s="46">
        <v>187</v>
      </c>
      <c r="D37" s="46">
        <v>174</v>
      </c>
      <c r="E37" s="46">
        <v>203</v>
      </c>
      <c r="F37" s="46">
        <v>195</v>
      </c>
      <c r="G37" s="46">
        <v>191</v>
      </c>
      <c r="H37" s="46">
        <v>218</v>
      </c>
      <c r="I37" s="46">
        <v>244</v>
      </c>
      <c r="J37" s="46">
        <v>257</v>
      </c>
      <c r="K37" s="46">
        <v>314</v>
      </c>
      <c r="L37" s="46">
        <v>259</v>
      </c>
      <c r="M37" s="46">
        <f t="shared" si="8"/>
        <v>2242</v>
      </c>
    </row>
    <row r="38" spans="2:13" x14ac:dyDescent="0.2">
      <c r="B38" s="21" t="s">
        <v>30</v>
      </c>
      <c r="C38" s="46">
        <v>51</v>
      </c>
      <c r="D38" s="46">
        <v>62</v>
      </c>
      <c r="E38" s="46">
        <v>55</v>
      </c>
      <c r="F38" s="46">
        <v>57</v>
      </c>
      <c r="G38" s="46">
        <v>70</v>
      </c>
      <c r="H38" s="46">
        <v>60</v>
      </c>
      <c r="I38" s="46">
        <v>60</v>
      </c>
      <c r="J38" s="46">
        <v>100</v>
      </c>
      <c r="K38" s="46">
        <v>104</v>
      </c>
      <c r="L38" s="46">
        <v>115</v>
      </c>
      <c r="M38" s="46">
        <f>SUM(C38:L38)</f>
        <v>734</v>
      </c>
    </row>
    <row r="39" spans="2:13" x14ac:dyDescent="0.2">
      <c r="B39" s="21" t="s">
        <v>137</v>
      </c>
      <c r="C39" s="46" t="s">
        <v>208</v>
      </c>
      <c r="D39" s="46" t="s">
        <v>208</v>
      </c>
      <c r="E39" s="46" t="s">
        <v>208</v>
      </c>
      <c r="F39" s="46" t="s">
        <v>208</v>
      </c>
      <c r="G39" s="46" t="s">
        <v>208</v>
      </c>
      <c r="H39" s="46">
        <v>49</v>
      </c>
      <c r="I39" s="46">
        <v>48</v>
      </c>
      <c r="J39" s="46">
        <v>47</v>
      </c>
      <c r="K39" s="46">
        <v>67</v>
      </c>
      <c r="L39" s="46">
        <v>49</v>
      </c>
      <c r="M39" s="46">
        <f>SUM(C39:L39)</f>
        <v>260</v>
      </c>
    </row>
    <row r="40" spans="2:13" x14ac:dyDescent="0.2">
      <c r="B40" s="21" t="s">
        <v>138</v>
      </c>
      <c r="C40" s="46" t="s">
        <v>208</v>
      </c>
      <c r="D40" s="46" t="s">
        <v>208</v>
      </c>
      <c r="E40" s="46" t="s">
        <v>208</v>
      </c>
      <c r="F40" s="46" t="s">
        <v>208</v>
      </c>
      <c r="G40" s="46" t="s">
        <v>208</v>
      </c>
      <c r="H40" s="46">
        <v>6</v>
      </c>
      <c r="I40" s="46">
        <v>13</v>
      </c>
      <c r="J40" s="46">
        <v>18</v>
      </c>
      <c r="K40" s="46">
        <v>12</v>
      </c>
      <c r="L40" s="46">
        <v>29</v>
      </c>
      <c r="M40" s="46">
        <f t="shared" si="8"/>
        <v>78</v>
      </c>
    </row>
    <row r="41" spans="2:13" x14ac:dyDescent="0.2">
      <c r="B41" s="21" t="s">
        <v>144</v>
      </c>
      <c r="C41" s="46" t="s">
        <v>208</v>
      </c>
      <c r="D41" s="46" t="s">
        <v>208</v>
      </c>
      <c r="E41" s="46" t="s">
        <v>208</v>
      </c>
      <c r="F41" s="46" t="s">
        <v>208</v>
      </c>
      <c r="G41" s="46" t="s">
        <v>208</v>
      </c>
      <c r="H41" s="46" t="s">
        <v>208</v>
      </c>
      <c r="I41" s="46" t="s">
        <v>208</v>
      </c>
      <c r="J41" s="46">
        <v>1</v>
      </c>
      <c r="K41" s="46">
        <v>3</v>
      </c>
      <c r="L41" s="46">
        <v>9</v>
      </c>
      <c r="M41" s="46">
        <f t="shared" si="8"/>
        <v>13</v>
      </c>
    </row>
    <row r="42" spans="2:13" x14ac:dyDescent="0.2">
      <c r="B42" s="14" t="s">
        <v>31</v>
      </c>
      <c r="C42" s="47">
        <f>SUM(C35:C41)</f>
        <v>584</v>
      </c>
      <c r="D42" s="47">
        <f t="shared" ref="D42:L42" si="9">SUM(D35:D41)</f>
        <v>598</v>
      </c>
      <c r="E42" s="47">
        <f t="shared" si="9"/>
        <v>647</v>
      </c>
      <c r="F42" s="47">
        <f t="shared" si="9"/>
        <v>639</v>
      </c>
      <c r="G42" s="47">
        <f t="shared" si="9"/>
        <v>685</v>
      </c>
      <c r="H42" s="47">
        <f t="shared" si="9"/>
        <v>809</v>
      </c>
      <c r="I42" s="47">
        <f t="shared" si="9"/>
        <v>837</v>
      </c>
      <c r="J42" s="47">
        <f t="shared" si="9"/>
        <v>969</v>
      </c>
      <c r="K42" s="47">
        <f t="shared" si="9"/>
        <v>1169</v>
      </c>
      <c r="L42" s="47">
        <f t="shared" si="9"/>
        <v>1075</v>
      </c>
      <c r="M42" s="47">
        <f>SUM(M35:M41)</f>
        <v>8012</v>
      </c>
    </row>
    <row r="43" spans="2:13" x14ac:dyDescent="0.2">
      <c r="B43" s="21" t="s">
        <v>32</v>
      </c>
      <c r="C43" s="46">
        <v>32</v>
      </c>
      <c r="D43" s="46">
        <v>36</v>
      </c>
      <c r="E43" s="46">
        <v>55</v>
      </c>
      <c r="F43" s="46">
        <v>44</v>
      </c>
      <c r="G43" s="46">
        <v>40</v>
      </c>
      <c r="H43" s="46" t="s">
        <v>208</v>
      </c>
      <c r="I43" s="46" t="s">
        <v>208</v>
      </c>
      <c r="J43" s="46" t="s">
        <v>208</v>
      </c>
      <c r="K43" s="46" t="s">
        <v>208</v>
      </c>
      <c r="L43" s="46" t="s">
        <v>208</v>
      </c>
      <c r="M43" s="46">
        <f t="shared" si="8"/>
        <v>207</v>
      </c>
    </row>
    <row r="44" spans="2:13" x14ac:dyDescent="0.2">
      <c r="B44" s="21" t="s">
        <v>33</v>
      </c>
      <c r="C44" s="46">
        <v>8</v>
      </c>
      <c r="D44" s="46">
        <v>12</v>
      </c>
      <c r="E44" s="46">
        <v>15</v>
      </c>
      <c r="F44" s="46">
        <v>11</v>
      </c>
      <c r="G44" s="46">
        <v>16</v>
      </c>
      <c r="H44" s="46">
        <v>15</v>
      </c>
      <c r="I44" s="46">
        <v>16</v>
      </c>
      <c r="J44" s="7">
        <v>9</v>
      </c>
      <c r="K44" s="46">
        <v>19</v>
      </c>
      <c r="L44" s="46">
        <v>21</v>
      </c>
      <c r="M44" s="46">
        <f t="shared" si="8"/>
        <v>142</v>
      </c>
    </row>
    <row r="45" spans="2:13" x14ac:dyDescent="0.2">
      <c r="B45" s="21" t="s">
        <v>34</v>
      </c>
      <c r="C45" s="46">
        <v>12</v>
      </c>
      <c r="D45" s="46">
        <v>11</v>
      </c>
      <c r="E45" s="46">
        <v>11</v>
      </c>
      <c r="F45" s="46">
        <v>14</v>
      </c>
      <c r="G45" s="46">
        <v>11</v>
      </c>
      <c r="H45" s="46">
        <v>10</v>
      </c>
      <c r="I45" s="46">
        <v>12</v>
      </c>
      <c r="J45" s="7">
        <v>19</v>
      </c>
      <c r="K45" s="46">
        <v>15</v>
      </c>
      <c r="L45" s="46">
        <v>8</v>
      </c>
      <c r="M45" s="46">
        <f t="shared" si="8"/>
        <v>123</v>
      </c>
    </row>
    <row r="46" spans="2:13" x14ac:dyDescent="0.2">
      <c r="B46" s="21" t="s">
        <v>35</v>
      </c>
      <c r="C46" s="46">
        <v>4</v>
      </c>
      <c r="D46" s="46">
        <v>9</v>
      </c>
      <c r="E46" s="46">
        <v>1</v>
      </c>
      <c r="F46" s="46">
        <v>5</v>
      </c>
      <c r="G46" s="46">
        <v>8</v>
      </c>
      <c r="H46" s="46">
        <v>4</v>
      </c>
      <c r="I46" s="46">
        <v>5</v>
      </c>
      <c r="J46" s="7">
        <v>5</v>
      </c>
      <c r="K46" s="46">
        <v>6</v>
      </c>
      <c r="L46" s="46">
        <v>8</v>
      </c>
      <c r="M46" s="46">
        <f t="shared" si="8"/>
        <v>55</v>
      </c>
    </row>
    <row r="47" spans="2:13" x14ac:dyDescent="0.2">
      <c r="B47" s="21" t="s">
        <v>59</v>
      </c>
      <c r="C47" s="46" t="s">
        <v>208</v>
      </c>
      <c r="D47" s="46" t="s">
        <v>208</v>
      </c>
      <c r="E47" s="46">
        <v>1</v>
      </c>
      <c r="F47" s="46">
        <v>1</v>
      </c>
      <c r="G47" s="46">
        <v>2</v>
      </c>
      <c r="H47" s="46">
        <v>0</v>
      </c>
      <c r="I47" s="46">
        <v>2</v>
      </c>
      <c r="J47" s="7">
        <v>1</v>
      </c>
      <c r="K47" s="46">
        <v>4</v>
      </c>
      <c r="L47" s="46">
        <v>6</v>
      </c>
      <c r="M47" s="46">
        <f t="shared" si="8"/>
        <v>17</v>
      </c>
    </row>
    <row r="48" spans="2:13" x14ac:dyDescent="0.2">
      <c r="B48" s="21" t="s">
        <v>143</v>
      </c>
      <c r="C48" s="46">
        <v>3</v>
      </c>
      <c r="D48" s="46">
        <v>3</v>
      </c>
      <c r="E48" s="46">
        <v>3</v>
      </c>
      <c r="F48" s="46">
        <v>4</v>
      </c>
      <c r="G48" s="46">
        <v>3</v>
      </c>
      <c r="H48" s="46">
        <v>4</v>
      </c>
      <c r="I48" s="46">
        <v>6</v>
      </c>
      <c r="J48" s="7">
        <v>5</v>
      </c>
      <c r="K48" s="46">
        <v>6</v>
      </c>
      <c r="L48" s="46">
        <v>5</v>
      </c>
      <c r="M48" s="46">
        <f t="shared" si="8"/>
        <v>42</v>
      </c>
    </row>
    <row r="49" spans="2:15" x14ac:dyDescent="0.2">
      <c r="B49" s="21" t="s">
        <v>40</v>
      </c>
      <c r="C49" s="46">
        <v>1</v>
      </c>
      <c r="D49" s="46">
        <v>1</v>
      </c>
      <c r="E49" s="46">
        <v>2</v>
      </c>
      <c r="F49" s="46">
        <v>2</v>
      </c>
      <c r="G49" s="46">
        <v>3</v>
      </c>
      <c r="H49" s="46" t="s">
        <v>208</v>
      </c>
      <c r="I49" s="46" t="s">
        <v>208</v>
      </c>
      <c r="J49" s="46" t="s">
        <v>208</v>
      </c>
      <c r="K49" s="46" t="s">
        <v>208</v>
      </c>
      <c r="L49" s="46" t="s">
        <v>208</v>
      </c>
      <c r="M49" s="46">
        <f t="shared" si="8"/>
        <v>9</v>
      </c>
    </row>
    <row r="50" spans="2:15" x14ac:dyDescent="0.2">
      <c r="B50" s="21" t="s">
        <v>62</v>
      </c>
      <c r="C50" s="46">
        <v>0</v>
      </c>
      <c r="D50" s="46">
        <v>0</v>
      </c>
      <c r="E50" s="46">
        <v>0</v>
      </c>
      <c r="F50" s="46">
        <v>1</v>
      </c>
      <c r="G50" s="46">
        <v>0</v>
      </c>
      <c r="H50" s="46">
        <v>4</v>
      </c>
      <c r="I50" s="46">
        <v>3</v>
      </c>
      <c r="J50" s="46">
        <v>5</v>
      </c>
      <c r="K50" s="46">
        <v>6</v>
      </c>
      <c r="L50" s="46">
        <v>5</v>
      </c>
      <c r="M50" s="46">
        <f t="shared" ref="M50:M55" si="10">SUM(C50:L50)</f>
        <v>24</v>
      </c>
    </row>
    <row r="51" spans="2:15" x14ac:dyDescent="0.2">
      <c r="B51" s="21" t="s">
        <v>129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</v>
      </c>
      <c r="J51" s="46">
        <v>1</v>
      </c>
      <c r="K51" s="46" t="s">
        <v>208</v>
      </c>
      <c r="L51" s="46" t="s">
        <v>208</v>
      </c>
      <c r="M51" s="46">
        <f t="shared" si="10"/>
        <v>5</v>
      </c>
    </row>
    <row r="52" spans="2:15" x14ac:dyDescent="0.2">
      <c r="B52" s="21" t="s">
        <v>130</v>
      </c>
      <c r="C52" s="46" t="s">
        <v>208</v>
      </c>
      <c r="D52" s="46" t="s">
        <v>208</v>
      </c>
      <c r="E52" s="46">
        <v>0</v>
      </c>
      <c r="F52" s="46">
        <v>0</v>
      </c>
      <c r="G52" s="46">
        <v>0</v>
      </c>
      <c r="H52" s="46">
        <v>0</v>
      </c>
      <c r="I52" s="46">
        <v>3</v>
      </c>
      <c r="J52" s="46">
        <v>2</v>
      </c>
      <c r="K52" s="46">
        <v>5</v>
      </c>
      <c r="L52" s="46">
        <v>4</v>
      </c>
      <c r="M52" s="46">
        <f t="shared" si="10"/>
        <v>14</v>
      </c>
    </row>
    <row r="53" spans="2:15" x14ac:dyDescent="0.2">
      <c r="B53" s="21" t="s">
        <v>131</v>
      </c>
      <c r="C53" s="46" t="s">
        <v>208</v>
      </c>
      <c r="D53" s="46" t="s">
        <v>208</v>
      </c>
      <c r="E53" s="46" t="s">
        <v>208</v>
      </c>
      <c r="F53" s="46" t="s">
        <v>208</v>
      </c>
      <c r="G53" s="46">
        <v>0</v>
      </c>
      <c r="H53" s="46">
        <v>0</v>
      </c>
      <c r="I53" s="46">
        <v>0</v>
      </c>
      <c r="J53" s="46">
        <v>0</v>
      </c>
      <c r="K53" s="46">
        <v>1</v>
      </c>
      <c r="L53" s="46">
        <v>1</v>
      </c>
      <c r="M53" s="46">
        <f t="shared" si="10"/>
        <v>2</v>
      </c>
    </row>
    <row r="54" spans="2:15" x14ac:dyDescent="0.2">
      <c r="B54" s="21" t="s">
        <v>38</v>
      </c>
      <c r="C54" s="46">
        <v>2</v>
      </c>
      <c r="D54" s="46">
        <v>4</v>
      </c>
      <c r="E54" s="46">
        <v>2</v>
      </c>
      <c r="F54" s="46">
        <v>1</v>
      </c>
      <c r="G54" s="46">
        <v>4</v>
      </c>
      <c r="H54" s="46">
        <v>3</v>
      </c>
      <c r="I54" s="46">
        <v>4</v>
      </c>
      <c r="J54" s="46">
        <v>6</v>
      </c>
      <c r="K54" s="46">
        <v>5</v>
      </c>
      <c r="L54" s="46">
        <v>6</v>
      </c>
      <c r="M54" s="46">
        <f t="shared" si="10"/>
        <v>37</v>
      </c>
    </row>
    <row r="55" spans="2:15" x14ac:dyDescent="0.2">
      <c r="B55" s="21" t="s">
        <v>39</v>
      </c>
      <c r="C55" s="46">
        <v>1</v>
      </c>
      <c r="D55" s="46">
        <v>3</v>
      </c>
      <c r="E55" s="46">
        <v>2</v>
      </c>
      <c r="F55" s="46">
        <v>1</v>
      </c>
      <c r="G55" s="46">
        <v>10</v>
      </c>
      <c r="H55" s="46">
        <v>6</v>
      </c>
      <c r="I55" s="46">
        <v>10</v>
      </c>
      <c r="J55" s="46">
        <v>6</v>
      </c>
      <c r="K55" s="46">
        <v>7</v>
      </c>
      <c r="L55" s="46">
        <v>8</v>
      </c>
      <c r="M55" s="46">
        <f t="shared" si="10"/>
        <v>54</v>
      </c>
    </row>
    <row r="56" spans="2:15" x14ac:dyDescent="0.2">
      <c r="B56" s="21" t="s">
        <v>139</v>
      </c>
      <c r="C56" s="46" t="s">
        <v>208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</v>
      </c>
      <c r="J56" s="46">
        <v>2</v>
      </c>
      <c r="K56" s="46">
        <v>2</v>
      </c>
      <c r="L56" s="46">
        <v>1</v>
      </c>
      <c r="M56" s="46">
        <f t="shared" si="8"/>
        <v>8</v>
      </c>
    </row>
    <row r="57" spans="2:15" x14ac:dyDescent="0.2">
      <c r="B57" s="22" t="s">
        <v>41</v>
      </c>
      <c r="C57" s="48">
        <f t="shared" ref="C57:L57" si="11">SUM(C43:C56)</f>
        <v>63</v>
      </c>
      <c r="D57" s="48">
        <f t="shared" si="11"/>
        <v>79</v>
      </c>
      <c r="E57" s="48">
        <f t="shared" si="11"/>
        <v>92</v>
      </c>
      <c r="F57" s="48">
        <f t="shared" si="11"/>
        <v>84</v>
      </c>
      <c r="G57" s="48">
        <f t="shared" si="11"/>
        <v>97</v>
      </c>
      <c r="H57" s="48">
        <f t="shared" si="11"/>
        <v>46</v>
      </c>
      <c r="I57" s="48">
        <f t="shared" si="11"/>
        <v>68</v>
      </c>
      <c r="J57" s="48">
        <f t="shared" si="11"/>
        <v>61</v>
      </c>
      <c r="K57" s="48">
        <f t="shared" si="11"/>
        <v>76</v>
      </c>
      <c r="L57" s="48">
        <f t="shared" si="11"/>
        <v>73</v>
      </c>
      <c r="M57" s="48">
        <f>SUM(M43:M56)</f>
        <v>739</v>
      </c>
    </row>
    <row r="58" spans="2:15" x14ac:dyDescent="0.2">
      <c r="B58" s="8" t="s">
        <v>16</v>
      </c>
      <c r="C58" s="49">
        <f t="shared" ref="C58:L58" si="12">SUM(C42,C57)</f>
        <v>647</v>
      </c>
      <c r="D58" s="49">
        <f t="shared" si="12"/>
        <v>677</v>
      </c>
      <c r="E58" s="49">
        <f t="shared" si="12"/>
        <v>739</v>
      </c>
      <c r="F58" s="49">
        <f t="shared" si="12"/>
        <v>723</v>
      </c>
      <c r="G58" s="49">
        <f t="shared" si="12"/>
        <v>782</v>
      </c>
      <c r="H58" s="49">
        <f t="shared" si="12"/>
        <v>855</v>
      </c>
      <c r="I58" s="49">
        <f t="shared" si="12"/>
        <v>905</v>
      </c>
      <c r="J58" s="50">
        <f t="shared" si="12"/>
        <v>1030</v>
      </c>
      <c r="K58" s="50">
        <f t="shared" si="12"/>
        <v>1245</v>
      </c>
      <c r="L58" s="50">
        <f t="shared" si="12"/>
        <v>1148</v>
      </c>
      <c r="M58" s="49">
        <f>SUM(M42,M57)</f>
        <v>8751</v>
      </c>
      <c r="O58" s="55"/>
    </row>
    <row r="59" spans="2:15" ht="8.1" customHeight="1" x14ac:dyDescent="0.2">
      <c r="B59" s="67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</row>
    <row r="60" spans="2:15" x14ac:dyDescent="0.2">
      <c r="B60" s="8" t="s">
        <v>26</v>
      </c>
      <c r="C60" s="9">
        <v>2010</v>
      </c>
      <c r="D60" s="9">
        <v>2011</v>
      </c>
      <c r="E60" s="9">
        <v>2012</v>
      </c>
      <c r="F60" s="9">
        <v>2013</v>
      </c>
      <c r="G60" s="9">
        <v>2014</v>
      </c>
      <c r="H60" s="9">
        <v>2015</v>
      </c>
      <c r="I60" s="9">
        <v>2016</v>
      </c>
      <c r="J60" s="9">
        <v>2017</v>
      </c>
      <c r="K60" s="9">
        <v>2018</v>
      </c>
      <c r="L60" s="9">
        <v>2019</v>
      </c>
      <c r="M60" s="10" t="s">
        <v>327</v>
      </c>
    </row>
    <row r="61" spans="2:15" x14ac:dyDescent="0.2">
      <c r="B61" s="21" t="s">
        <v>27</v>
      </c>
      <c r="C61" s="46">
        <v>416</v>
      </c>
      <c r="D61" s="46">
        <v>425</v>
      </c>
      <c r="E61" s="85">
        <v>511</v>
      </c>
      <c r="F61" s="46">
        <v>524</v>
      </c>
      <c r="G61" s="46">
        <v>519</v>
      </c>
      <c r="H61" s="46">
        <v>484</v>
      </c>
      <c r="I61" s="46">
        <v>451</v>
      </c>
      <c r="J61" s="46">
        <v>493</v>
      </c>
      <c r="K61" s="46" t="s">
        <v>210</v>
      </c>
      <c r="L61" s="46" t="s">
        <v>210</v>
      </c>
      <c r="M61" s="46">
        <f>SUM(C61:L61)</f>
        <v>3823</v>
      </c>
    </row>
    <row r="62" spans="2:15" x14ac:dyDescent="0.2">
      <c r="B62" s="21" t="s">
        <v>28</v>
      </c>
      <c r="C62" s="46">
        <v>237</v>
      </c>
      <c r="D62" s="46">
        <v>254</v>
      </c>
      <c r="E62" s="85">
        <v>251</v>
      </c>
      <c r="F62" s="46">
        <v>265</v>
      </c>
      <c r="G62" s="46">
        <v>216</v>
      </c>
      <c r="H62" s="46">
        <v>246</v>
      </c>
      <c r="I62" s="46">
        <v>227</v>
      </c>
      <c r="J62" s="46">
        <v>222</v>
      </c>
      <c r="K62" s="46" t="s">
        <v>210</v>
      </c>
      <c r="L62" s="46" t="s">
        <v>210</v>
      </c>
      <c r="M62" s="46">
        <f t="shared" ref="M62:M92" si="13">SUM(C62:L62)</f>
        <v>1918</v>
      </c>
    </row>
    <row r="63" spans="2:15" x14ac:dyDescent="0.2">
      <c r="B63" s="21" t="s">
        <v>29</v>
      </c>
      <c r="C63" s="46">
        <v>260</v>
      </c>
      <c r="D63" s="46">
        <v>335</v>
      </c>
      <c r="E63" s="85">
        <v>374</v>
      </c>
      <c r="F63" s="46">
        <v>371</v>
      </c>
      <c r="G63" s="46">
        <v>367</v>
      </c>
      <c r="H63" s="46">
        <v>342</v>
      </c>
      <c r="I63" s="46">
        <v>366</v>
      </c>
      <c r="J63" s="46">
        <v>362</v>
      </c>
      <c r="K63" s="46" t="s">
        <v>210</v>
      </c>
      <c r="L63" s="46" t="s">
        <v>210</v>
      </c>
      <c r="M63" s="46">
        <f t="shared" si="13"/>
        <v>2777</v>
      </c>
    </row>
    <row r="64" spans="2:15" x14ac:dyDescent="0.2">
      <c r="B64" s="21" t="s">
        <v>242</v>
      </c>
      <c r="C64" s="46">
        <v>96</v>
      </c>
      <c r="D64" s="46">
        <v>114</v>
      </c>
      <c r="E64" s="85">
        <v>110</v>
      </c>
      <c r="F64" s="46">
        <v>123</v>
      </c>
      <c r="G64" s="46">
        <v>101</v>
      </c>
      <c r="H64" s="46">
        <v>101</v>
      </c>
      <c r="I64" s="46">
        <v>104</v>
      </c>
      <c r="J64" s="46">
        <v>118</v>
      </c>
      <c r="K64" s="46" t="s">
        <v>210</v>
      </c>
      <c r="L64" s="46" t="s">
        <v>210</v>
      </c>
      <c r="M64" s="46">
        <f>SUM(C64:L64)</f>
        <v>867</v>
      </c>
    </row>
    <row r="65" spans="2:13" x14ac:dyDescent="0.2">
      <c r="B65" s="21" t="s">
        <v>266</v>
      </c>
      <c r="C65" s="46" t="s">
        <v>208</v>
      </c>
      <c r="D65" s="46" t="s">
        <v>208</v>
      </c>
      <c r="E65" s="85" t="s">
        <v>208</v>
      </c>
      <c r="F65" s="85" t="s">
        <v>208</v>
      </c>
      <c r="G65" s="46">
        <v>93</v>
      </c>
      <c r="H65" s="46">
        <v>94</v>
      </c>
      <c r="I65" s="46">
        <v>87</v>
      </c>
      <c r="J65" s="46">
        <v>92</v>
      </c>
      <c r="K65" s="46" t="s">
        <v>210</v>
      </c>
      <c r="L65" s="46" t="s">
        <v>210</v>
      </c>
      <c r="M65" s="46">
        <f>SUM(C65:L65)</f>
        <v>366</v>
      </c>
    </row>
    <row r="66" spans="2:13" x14ac:dyDescent="0.2">
      <c r="B66" s="21" t="s">
        <v>269</v>
      </c>
      <c r="C66" s="46">
        <v>59</v>
      </c>
      <c r="D66" s="46">
        <v>72</v>
      </c>
      <c r="E66" s="85">
        <v>65</v>
      </c>
      <c r="F66" s="46">
        <v>71</v>
      </c>
      <c r="G66" s="46" t="s">
        <v>208</v>
      </c>
      <c r="H66" s="46" t="s">
        <v>208</v>
      </c>
      <c r="I66" s="46" t="s">
        <v>208</v>
      </c>
      <c r="J66" s="46" t="s">
        <v>208</v>
      </c>
      <c r="K66" s="46" t="s">
        <v>208</v>
      </c>
      <c r="L66" s="46" t="s">
        <v>208</v>
      </c>
      <c r="M66" s="46">
        <f>SUM(C66:L66)</f>
        <v>267</v>
      </c>
    </row>
    <row r="67" spans="2:13" x14ac:dyDescent="0.2">
      <c r="B67" s="21" t="s">
        <v>206</v>
      </c>
      <c r="C67" s="46">
        <v>31</v>
      </c>
      <c r="D67" s="46">
        <v>28</v>
      </c>
      <c r="E67" s="85">
        <v>32</v>
      </c>
      <c r="F67" s="46">
        <v>34</v>
      </c>
      <c r="G67" s="46">
        <v>26</v>
      </c>
      <c r="H67" s="46">
        <v>40</v>
      </c>
      <c r="I67" s="46">
        <v>47</v>
      </c>
      <c r="J67" s="46">
        <v>48</v>
      </c>
      <c r="K67" s="46" t="s">
        <v>210</v>
      </c>
      <c r="L67" s="46" t="s">
        <v>210</v>
      </c>
      <c r="M67" s="46">
        <f t="shared" si="13"/>
        <v>286</v>
      </c>
    </row>
    <row r="68" spans="2:13" x14ac:dyDescent="0.2">
      <c r="B68" s="21" t="s">
        <v>191</v>
      </c>
      <c r="C68" s="46">
        <v>7</v>
      </c>
      <c r="D68" s="46">
        <v>11</v>
      </c>
      <c r="E68" s="85">
        <v>18</v>
      </c>
      <c r="F68" s="46">
        <v>18</v>
      </c>
      <c r="G68" s="46">
        <v>27</v>
      </c>
      <c r="H68" s="46">
        <v>20</v>
      </c>
      <c r="I68" s="46">
        <v>26</v>
      </c>
      <c r="J68" s="46">
        <v>26</v>
      </c>
      <c r="K68" s="46" t="s">
        <v>210</v>
      </c>
      <c r="L68" s="46" t="s">
        <v>210</v>
      </c>
      <c r="M68" s="46">
        <f t="shared" si="13"/>
        <v>153</v>
      </c>
    </row>
    <row r="69" spans="2:13" x14ac:dyDescent="0.2">
      <c r="B69" s="21" t="s">
        <v>278</v>
      </c>
      <c r="C69" s="46" t="s">
        <v>208</v>
      </c>
      <c r="D69" s="46">
        <v>8</v>
      </c>
      <c r="E69" s="85">
        <v>15</v>
      </c>
      <c r="F69" s="46">
        <v>19</v>
      </c>
      <c r="G69" s="46">
        <v>20</v>
      </c>
      <c r="H69" s="46">
        <v>13</v>
      </c>
      <c r="I69" s="46">
        <v>8</v>
      </c>
      <c r="J69" s="46">
        <v>15</v>
      </c>
      <c r="K69" s="46" t="s">
        <v>210</v>
      </c>
      <c r="L69" s="46" t="s">
        <v>210</v>
      </c>
      <c r="M69" s="46">
        <f t="shared" si="13"/>
        <v>98</v>
      </c>
    </row>
    <row r="70" spans="2:13" x14ac:dyDescent="0.2">
      <c r="B70" s="14" t="s">
        <v>31</v>
      </c>
      <c r="C70" s="47">
        <f t="shared" ref="C70:J70" si="14">SUM(C61:C69)</f>
        <v>1106</v>
      </c>
      <c r="D70" s="47">
        <f t="shared" si="14"/>
        <v>1247</v>
      </c>
      <c r="E70" s="86">
        <f t="shared" si="14"/>
        <v>1376</v>
      </c>
      <c r="F70" s="86">
        <f t="shared" si="14"/>
        <v>1425</v>
      </c>
      <c r="G70" s="86">
        <f t="shared" si="14"/>
        <v>1369</v>
      </c>
      <c r="H70" s="86">
        <f t="shared" si="14"/>
        <v>1340</v>
      </c>
      <c r="I70" s="86">
        <f t="shared" si="14"/>
        <v>1316</v>
      </c>
      <c r="J70" s="86">
        <f t="shared" si="14"/>
        <v>1376</v>
      </c>
      <c r="K70" s="110" t="s">
        <v>210</v>
      </c>
      <c r="L70" s="110" t="s">
        <v>210</v>
      </c>
      <c r="M70" s="110">
        <f t="shared" si="13"/>
        <v>10555</v>
      </c>
    </row>
    <row r="71" spans="2:13" x14ac:dyDescent="0.2">
      <c r="B71" s="21" t="s">
        <v>265</v>
      </c>
      <c r="C71" s="46">
        <v>17</v>
      </c>
      <c r="D71" s="46">
        <v>21</v>
      </c>
      <c r="E71" s="85">
        <v>22</v>
      </c>
      <c r="F71" s="46">
        <v>32</v>
      </c>
      <c r="G71" s="46" t="s">
        <v>208</v>
      </c>
      <c r="H71" s="46" t="s">
        <v>210</v>
      </c>
      <c r="I71" s="46" t="s">
        <v>210</v>
      </c>
      <c r="J71" s="46" t="s">
        <v>210</v>
      </c>
      <c r="K71" s="46" t="s">
        <v>210</v>
      </c>
      <c r="L71" s="46" t="s">
        <v>210</v>
      </c>
      <c r="M71" s="46">
        <f t="shared" si="13"/>
        <v>92</v>
      </c>
    </row>
    <row r="72" spans="2:13" x14ac:dyDescent="0.2">
      <c r="B72" s="21" t="s">
        <v>34</v>
      </c>
      <c r="C72" s="46">
        <v>16</v>
      </c>
      <c r="D72" s="46">
        <v>15</v>
      </c>
      <c r="E72" s="85">
        <v>11</v>
      </c>
      <c r="F72" s="46">
        <v>10</v>
      </c>
      <c r="G72" s="46">
        <v>13</v>
      </c>
      <c r="H72" s="46">
        <v>16</v>
      </c>
      <c r="I72" s="46">
        <v>26</v>
      </c>
      <c r="J72" s="46">
        <v>12</v>
      </c>
      <c r="K72" s="46" t="s">
        <v>210</v>
      </c>
      <c r="L72" s="46" t="s">
        <v>210</v>
      </c>
      <c r="M72" s="46">
        <f t="shared" si="13"/>
        <v>119</v>
      </c>
    </row>
    <row r="73" spans="2:13" x14ac:dyDescent="0.2">
      <c r="B73" s="21" t="s">
        <v>35</v>
      </c>
      <c r="C73" s="46">
        <v>11</v>
      </c>
      <c r="D73" s="46">
        <v>14</v>
      </c>
      <c r="E73" s="85">
        <v>7</v>
      </c>
      <c r="F73" s="46">
        <v>13</v>
      </c>
      <c r="G73" s="46">
        <v>8</v>
      </c>
      <c r="H73" s="46">
        <v>16</v>
      </c>
      <c r="I73" s="46">
        <v>10</v>
      </c>
      <c r="J73" s="46">
        <v>12</v>
      </c>
      <c r="K73" s="46" t="s">
        <v>210</v>
      </c>
      <c r="L73" s="46" t="s">
        <v>210</v>
      </c>
      <c r="M73" s="46">
        <f t="shared" si="13"/>
        <v>91</v>
      </c>
    </row>
    <row r="74" spans="2:13" x14ac:dyDescent="0.2">
      <c r="B74" s="21" t="s">
        <v>59</v>
      </c>
      <c r="C74" s="46">
        <v>1</v>
      </c>
      <c r="D74" s="46">
        <v>2</v>
      </c>
      <c r="E74" s="85">
        <v>3</v>
      </c>
      <c r="F74" s="46">
        <v>6</v>
      </c>
      <c r="G74" s="46">
        <v>7</v>
      </c>
      <c r="H74" s="46">
        <v>3</v>
      </c>
      <c r="I74" s="46">
        <v>2</v>
      </c>
      <c r="J74" s="46">
        <v>6</v>
      </c>
      <c r="K74" s="46" t="s">
        <v>210</v>
      </c>
      <c r="L74" s="46" t="s">
        <v>210</v>
      </c>
      <c r="M74" s="46">
        <f t="shared" si="13"/>
        <v>30</v>
      </c>
    </row>
    <row r="75" spans="2:13" x14ac:dyDescent="0.2">
      <c r="B75" s="21" t="s">
        <v>189</v>
      </c>
      <c r="C75" s="46">
        <v>6</v>
      </c>
      <c r="D75" s="46">
        <v>4</v>
      </c>
      <c r="E75" s="85">
        <v>4</v>
      </c>
      <c r="F75" s="46">
        <v>6</v>
      </c>
      <c r="G75" s="46">
        <v>8</v>
      </c>
      <c r="H75" s="46">
        <v>5</v>
      </c>
      <c r="I75" s="46">
        <v>7</v>
      </c>
      <c r="J75" s="46">
        <v>10</v>
      </c>
      <c r="K75" s="46" t="s">
        <v>210</v>
      </c>
      <c r="L75" s="46" t="s">
        <v>210</v>
      </c>
      <c r="M75" s="46">
        <f t="shared" si="13"/>
        <v>50</v>
      </c>
    </row>
    <row r="76" spans="2:13" x14ac:dyDescent="0.2">
      <c r="B76" s="21" t="s">
        <v>267</v>
      </c>
      <c r="C76" s="46">
        <v>9</v>
      </c>
      <c r="D76" s="46" t="s">
        <v>208</v>
      </c>
      <c r="E76" s="85" t="s">
        <v>208</v>
      </c>
      <c r="F76" s="85" t="s">
        <v>208</v>
      </c>
      <c r="G76" s="85" t="s">
        <v>208</v>
      </c>
      <c r="H76" s="85" t="s">
        <v>208</v>
      </c>
      <c r="I76" s="85" t="s">
        <v>208</v>
      </c>
      <c r="J76" s="85" t="s">
        <v>208</v>
      </c>
      <c r="K76" s="85" t="s">
        <v>208</v>
      </c>
      <c r="L76" s="85" t="s">
        <v>208</v>
      </c>
      <c r="M76" s="46">
        <f t="shared" si="13"/>
        <v>9</v>
      </c>
    </row>
    <row r="77" spans="2:13" x14ac:dyDescent="0.2">
      <c r="B77" s="21" t="s">
        <v>259</v>
      </c>
      <c r="C77" s="46">
        <v>4</v>
      </c>
      <c r="D77" s="46">
        <v>0</v>
      </c>
      <c r="E77" s="85">
        <v>5</v>
      </c>
      <c r="F77" s="46">
        <v>6</v>
      </c>
      <c r="G77" s="46">
        <v>3</v>
      </c>
      <c r="H77" s="46">
        <v>3</v>
      </c>
      <c r="I77" s="46">
        <v>5</v>
      </c>
      <c r="J77" s="46">
        <v>5</v>
      </c>
      <c r="K77" s="46" t="s">
        <v>210</v>
      </c>
      <c r="L77" s="46" t="s">
        <v>210</v>
      </c>
      <c r="M77" s="46">
        <f t="shared" si="13"/>
        <v>31</v>
      </c>
    </row>
    <row r="78" spans="2:13" x14ac:dyDescent="0.2">
      <c r="B78" s="21" t="s">
        <v>271</v>
      </c>
      <c r="C78" s="46">
        <v>0</v>
      </c>
      <c r="D78" s="46">
        <v>2</v>
      </c>
      <c r="E78" s="85">
        <v>5</v>
      </c>
      <c r="F78" s="46">
        <v>5</v>
      </c>
      <c r="G78" s="46">
        <v>4</v>
      </c>
      <c r="H78" s="46">
        <v>8</v>
      </c>
      <c r="I78" s="46">
        <v>10</v>
      </c>
      <c r="J78" s="46">
        <v>15</v>
      </c>
      <c r="K78" s="46" t="s">
        <v>210</v>
      </c>
      <c r="L78" s="46" t="s">
        <v>210</v>
      </c>
      <c r="M78" s="46">
        <f t="shared" si="13"/>
        <v>49</v>
      </c>
    </row>
    <row r="79" spans="2:13" x14ac:dyDescent="0.2">
      <c r="B79" s="21" t="s">
        <v>286</v>
      </c>
      <c r="C79" s="46">
        <v>0</v>
      </c>
      <c r="D79" s="46">
        <v>2</v>
      </c>
      <c r="E79" s="85">
        <v>4</v>
      </c>
      <c r="F79" s="46">
        <v>2</v>
      </c>
      <c r="G79" s="46">
        <v>0</v>
      </c>
      <c r="H79" s="46">
        <v>5</v>
      </c>
      <c r="I79" s="46" t="s">
        <v>208</v>
      </c>
      <c r="J79" s="46" t="s">
        <v>208</v>
      </c>
      <c r="K79" s="46" t="s">
        <v>208</v>
      </c>
      <c r="L79" s="46" t="s">
        <v>208</v>
      </c>
      <c r="M79" s="46">
        <f t="shared" si="13"/>
        <v>13</v>
      </c>
    </row>
    <row r="80" spans="2:13" x14ac:dyDescent="0.2">
      <c r="B80" s="21" t="s">
        <v>261</v>
      </c>
      <c r="C80" s="46">
        <v>0</v>
      </c>
      <c r="D80" s="46">
        <v>0</v>
      </c>
      <c r="E80" s="85">
        <v>5</v>
      </c>
      <c r="F80" s="46">
        <v>4</v>
      </c>
      <c r="G80" s="46">
        <v>8</v>
      </c>
      <c r="H80" s="46">
        <v>6</v>
      </c>
      <c r="I80" s="46" t="s">
        <v>208</v>
      </c>
      <c r="J80" s="46" t="s">
        <v>208</v>
      </c>
      <c r="K80" s="46" t="s">
        <v>208</v>
      </c>
      <c r="L80" s="46" t="s">
        <v>208</v>
      </c>
      <c r="M80" s="46">
        <f t="shared" si="13"/>
        <v>23</v>
      </c>
    </row>
    <row r="81" spans="2:13" x14ac:dyDescent="0.2">
      <c r="B81" s="21" t="s">
        <v>287</v>
      </c>
      <c r="C81" s="46">
        <v>0</v>
      </c>
      <c r="D81" s="46">
        <v>0</v>
      </c>
      <c r="E81" s="85">
        <v>1</v>
      </c>
      <c r="F81" s="46">
        <v>2</v>
      </c>
      <c r="G81" s="46">
        <v>3</v>
      </c>
      <c r="H81" s="46">
        <v>5</v>
      </c>
      <c r="I81" s="46" t="s">
        <v>208</v>
      </c>
      <c r="J81" s="46" t="s">
        <v>208</v>
      </c>
      <c r="K81" s="46" t="s">
        <v>208</v>
      </c>
      <c r="L81" s="46" t="s">
        <v>208</v>
      </c>
      <c r="M81" s="46">
        <f t="shared" si="13"/>
        <v>11</v>
      </c>
    </row>
    <row r="82" spans="2:13" x14ac:dyDescent="0.2">
      <c r="B82" s="21" t="s">
        <v>288</v>
      </c>
      <c r="C82" s="46" t="s">
        <v>208</v>
      </c>
      <c r="D82" s="46" t="s">
        <v>208</v>
      </c>
      <c r="E82" s="85" t="s">
        <v>208</v>
      </c>
      <c r="F82" s="46" t="s">
        <v>208</v>
      </c>
      <c r="G82" s="46" t="s">
        <v>208</v>
      </c>
      <c r="H82" s="46" t="s">
        <v>208</v>
      </c>
      <c r="I82" s="46">
        <v>8</v>
      </c>
      <c r="J82" s="46">
        <v>23</v>
      </c>
      <c r="K82" s="46" t="s">
        <v>210</v>
      </c>
      <c r="L82" s="46" t="s">
        <v>210</v>
      </c>
      <c r="M82" s="46">
        <f t="shared" si="13"/>
        <v>31</v>
      </c>
    </row>
    <row r="83" spans="2:13" x14ac:dyDescent="0.2">
      <c r="B83" s="21" t="s">
        <v>262</v>
      </c>
      <c r="C83" s="46">
        <v>0</v>
      </c>
      <c r="D83" s="46">
        <v>0</v>
      </c>
      <c r="E83" s="85">
        <v>0</v>
      </c>
      <c r="F83" s="46">
        <v>0</v>
      </c>
      <c r="G83" s="46">
        <v>2</v>
      </c>
      <c r="H83" s="46">
        <v>3</v>
      </c>
      <c r="I83" s="46">
        <v>2</v>
      </c>
      <c r="J83" s="46" t="s">
        <v>208</v>
      </c>
      <c r="K83" s="46" t="s">
        <v>208</v>
      </c>
      <c r="L83" s="46" t="s">
        <v>208</v>
      </c>
      <c r="M83" s="46">
        <f t="shared" si="13"/>
        <v>7</v>
      </c>
    </row>
    <row r="84" spans="2:13" x14ac:dyDescent="0.2">
      <c r="B84" s="21" t="s">
        <v>263</v>
      </c>
      <c r="C84" s="46" t="s">
        <v>208</v>
      </c>
      <c r="D84" s="46">
        <v>0</v>
      </c>
      <c r="E84" s="85">
        <v>0</v>
      </c>
      <c r="F84" s="46">
        <v>0</v>
      </c>
      <c r="G84" s="46">
        <v>2</v>
      </c>
      <c r="H84" s="46">
        <v>2</v>
      </c>
      <c r="I84" s="46">
        <v>4</v>
      </c>
      <c r="J84" s="46" t="s">
        <v>208</v>
      </c>
      <c r="K84" s="46" t="s">
        <v>208</v>
      </c>
      <c r="L84" s="46" t="s">
        <v>208</v>
      </c>
      <c r="M84" s="46">
        <f t="shared" si="13"/>
        <v>8</v>
      </c>
    </row>
    <row r="85" spans="2:13" x14ac:dyDescent="0.2">
      <c r="B85" s="21" t="s">
        <v>341</v>
      </c>
      <c r="C85" s="46" t="s">
        <v>208</v>
      </c>
      <c r="D85" s="46" t="s">
        <v>208</v>
      </c>
      <c r="E85" s="85" t="s">
        <v>208</v>
      </c>
      <c r="F85" s="46" t="s">
        <v>208</v>
      </c>
      <c r="G85" s="46" t="s">
        <v>208</v>
      </c>
      <c r="H85" s="46" t="s">
        <v>208</v>
      </c>
      <c r="I85" s="46" t="s">
        <v>208</v>
      </c>
      <c r="J85" s="46">
        <v>9</v>
      </c>
      <c r="K85" s="46" t="s">
        <v>210</v>
      </c>
      <c r="L85" s="46" t="s">
        <v>210</v>
      </c>
      <c r="M85" s="46">
        <f t="shared" si="13"/>
        <v>9</v>
      </c>
    </row>
    <row r="86" spans="2:13" x14ac:dyDescent="0.2">
      <c r="B86" s="21" t="s">
        <v>339</v>
      </c>
      <c r="C86" s="46" t="s">
        <v>208</v>
      </c>
      <c r="D86" s="46" t="s">
        <v>208</v>
      </c>
      <c r="E86" s="85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 t="s">
        <v>210</v>
      </c>
      <c r="L86" s="46" t="s">
        <v>210</v>
      </c>
      <c r="M86" s="46">
        <f t="shared" ref="M86:M87" si="15">SUM(C86:L86)</f>
        <v>0</v>
      </c>
    </row>
    <row r="87" spans="2:13" x14ac:dyDescent="0.2">
      <c r="B87" s="21" t="s">
        <v>279</v>
      </c>
      <c r="C87" s="46" t="s">
        <v>208</v>
      </c>
      <c r="D87" s="46" t="s">
        <v>208</v>
      </c>
      <c r="E87" s="85" t="s">
        <v>208</v>
      </c>
      <c r="F87" s="46" t="s">
        <v>208</v>
      </c>
      <c r="G87" s="46" t="s">
        <v>208</v>
      </c>
      <c r="H87" s="46" t="s">
        <v>208</v>
      </c>
      <c r="I87" s="46">
        <v>0</v>
      </c>
      <c r="J87" s="46">
        <v>0</v>
      </c>
      <c r="K87" s="46" t="s">
        <v>210</v>
      </c>
      <c r="L87" s="46" t="s">
        <v>210</v>
      </c>
      <c r="M87" s="46">
        <f t="shared" si="15"/>
        <v>0</v>
      </c>
    </row>
    <row r="88" spans="2:13" x14ac:dyDescent="0.2">
      <c r="B88" s="21" t="s">
        <v>38</v>
      </c>
      <c r="C88" s="46">
        <v>6</v>
      </c>
      <c r="D88" s="46">
        <v>7</v>
      </c>
      <c r="E88" s="85">
        <v>4</v>
      </c>
      <c r="F88" s="46">
        <v>3</v>
      </c>
      <c r="G88" s="46">
        <v>5</v>
      </c>
      <c r="H88" s="46">
        <v>11</v>
      </c>
      <c r="I88" s="46">
        <v>5</v>
      </c>
      <c r="J88" s="46">
        <v>6</v>
      </c>
      <c r="K88" s="46" t="s">
        <v>210</v>
      </c>
      <c r="L88" s="46" t="s">
        <v>210</v>
      </c>
      <c r="M88" s="46">
        <f t="shared" si="13"/>
        <v>47</v>
      </c>
    </row>
    <row r="89" spans="2:13" x14ac:dyDescent="0.2">
      <c r="B89" s="21" t="s">
        <v>39</v>
      </c>
      <c r="C89" s="46">
        <v>8</v>
      </c>
      <c r="D89" s="46">
        <v>12</v>
      </c>
      <c r="E89" s="85">
        <v>9</v>
      </c>
      <c r="F89" s="46">
        <v>9</v>
      </c>
      <c r="G89" s="46">
        <v>13</v>
      </c>
      <c r="H89" s="46">
        <v>8</v>
      </c>
      <c r="I89" s="46">
        <v>12</v>
      </c>
      <c r="J89" s="46">
        <v>14</v>
      </c>
      <c r="K89" s="46" t="s">
        <v>210</v>
      </c>
      <c r="L89" s="46" t="s">
        <v>210</v>
      </c>
      <c r="M89" s="46">
        <f>SUM(C89:L89)</f>
        <v>85</v>
      </c>
    </row>
    <row r="90" spans="2:13" x14ac:dyDescent="0.2">
      <c r="B90" s="21" t="s">
        <v>139</v>
      </c>
      <c r="C90" s="46">
        <v>1</v>
      </c>
      <c r="D90" s="46">
        <v>3</v>
      </c>
      <c r="E90" s="85">
        <v>5</v>
      </c>
      <c r="F90" s="46">
        <v>1</v>
      </c>
      <c r="G90" s="46">
        <v>3</v>
      </c>
      <c r="H90" s="46">
        <v>5</v>
      </c>
      <c r="I90" s="46" t="s">
        <v>208</v>
      </c>
      <c r="J90" s="46" t="s">
        <v>208</v>
      </c>
      <c r="K90" s="46" t="s">
        <v>208</v>
      </c>
      <c r="L90" s="46" t="s">
        <v>208</v>
      </c>
      <c r="M90" s="46">
        <f t="shared" si="13"/>
        <v>18</v>
      </c>
    </row>
    <row r="91" spans="2:13" x14ac:dyDescent="0.2">
      <c r="B91" s="21" t="s">
        <v>340</v>
      </c>
      <c r="C91" s="46" t="s">
        <v>208</v>
      </c>
      <c r="D91" s="46" t="s">
        <v>208</v>
      </c>
      <c r="E91" s="85" t="s">
        <v>208</v>
      </c>
      <c r="F91" s="46" t="s">
        <v>208</v>
      </c>
      <c r="G91" s="46" t="s">
        <v>208</v>
      </c>
      <c r="H91" s="46" t="s">
        <v>208</v>
      </c>
      <c r="I91" s="46">
        <v>3</v>
      </c>
      <c r="J91" s="46">
        <v>5</v>
      </c>
      <c r="K91" s="46" t="s">
        <v>210</v>
      </c>
      <c r="L91" s="46" t="s">
        <v>210</v>
      </c>
      <c r="M91" s="46">
        <f t="shared" si="13"/>
        <v>8</v>
      </c>
    </row>
    <row r="92" spans="2:13" x14ac:dyDescent="0.2">
      <c r="B92" s="22" t="s">
        <v>41</v>
      </c>
      <c r="C92" s="48">
        <f t="shared" ref="C92:J92" si="16">SUM(C71:C91)</f>
        <v>79</v>
      </c>
      <c r="D92" s="48">
        <f t="shared" si="16"/>
        <v>82</v>
      </c>
      <c r="E92" s="87">
        <f t="shared" si="16"/>
        <v>85</v>
      </c>
      <c r="F92" s="87">
        <f t="shared" si="16"/>
        <v>99</v>
      </c>
      <c r="G92" s="87">
        <f t="shared" si="16"/>
        <v>79</v>
      </c>
      <c r="H92" s="87">
        <f t="shared" si="16"/>
        <v>96</v>
      </c>
      <c r="I92" s="87">
        <f t="shared" si="16"/>
        <v>94</v>
      </c>
      <c r="J92" s="87">
        <f t="shared" si="16"/>
        <v>117</v>
      </c>
      <c r="K92" s="110" t="s">
        <v>210</v>
      </c>
      <c r="L92" s="110" t="s">
        <v>210</v>
      </c>
      <c r="M92" s="110">
        <f t="shared" si="13"/>
        <v>731</v>
      </c>
    </row>
    <row r="93" spans="2:13" x14ac:dyDescent="0.2">
      <c r="B93" s="8" t="s">
        <v>16</v>
      </c>
      <c r="C93" s="49">
        <f t="shared" ref="C93:J93" si="17">SUM(C70,C92)</f>
        <v>1185</v>
      </c>
      <c r="D93" s="49">
        <f t="shared" si="17"/>
        <v>1329</v>
      </c>
      <c r="E93" s="88">
        <f t="shared" si="17"/>
        <v>1461</v>
      </c>
      <c r="F93" s="88">
        <f t="shared" si="17"/>
        <v>1524</v>
      </c>
      <c r="G93" s="88">
        <f t="shared" si="17"/>
        <v>1448</v>
      </c>
      <c r="H93" s="88">
        <f t="shared" si="17"/>
        <v>1436</v>
      </c>
      <c r="I93" s="88">
        <f t="shared" si="17"/>
        <v>1410</v>
      </c>
      <c r="J93" s="88">
        <f t="shared" si="17"/>
        <v>1493</v>
      </c>
      <c r="K93" s="49" t="s">
        <v>210</v>
      </c>
      <c r="L93" s="49" t="s">
        <v>210</v>
      </c>
      <c r="M93" s="88">
        <f>SUM(M70,M92)</f>
        <v>11286</v>
      </c>
    </row>
    <row r="94" spans="2:13" ht="11.25" customHeight="1" x14ac:dyDescent="0.2">
      <c r="B94" s="16" t="s">
        <v>187</v>
      </c>
      <c r="C94" s="14"/>
      <c r="D94" s="14"/>
      <c r="E94" s="14"/>
      <c r="F94" s="15"/>
      <c r="G94" s="15"/>
      <c r="H94" s="15"/>
      <c r="I94" s="15"/>
      <c r="J94" s="15"/>
      <c r="K94" s="15"/>
      <c r="L94" s="15"/>
      <c r="M94" s="15"/>
    </row>
    <row r="95" spans="2:13" ht="11.25" customHeight="1" x14ac:dyDescent="0.2">
      <c r="B95" s="45" t="s">
        <v>292</v>
      </c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</row>
    <row r="96" spans="2:13" ht="11.25" customHeight="1" x14ac:dyDescent="0.2">
      <c r="B96" s="127" t="s">
        <v>173</v>
      </c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</row>
    <row r="97" spans="2:13" ht="11.25" customHeight="1" x14ac:dyDescent="0.2">
      <c r="B97" s="127" t="s">
        <v>142</v>
      </c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</row>
    <row r="98" spans="2:13" ht="11.25" customHeight="1" x14ac:dyDescent="0.2">
      <c r="B98" s="127" t="s">
        <v>145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</row>
    <row r="99" spans="2:13" ht="11.25" customHeight="1" x14ac:dyDescent="0.2">
      <c r="B99" s="127" t="s">
        <v>293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</row>
    <row r="100" spans="2:13" ht="11.25" customHeight="1" x14ac:dyDescent="0.2">
      <c r="B100" s="127" t="s">
        <v>299</v>
      </c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</row>
    <row r="101" spans="2:13" ht="11.25" customHeight="1" x14ac:dyDescent="0.2">
      <c r="B101" s="82" t="s">
        <v>294</v>
      </c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</row>
    <row r="102" spans="2:13" ht="11.25" customHeight="1" x14ac:dyDescent="0.2">
      <c r="B102" s="127" t="s">
        <v>295</v>
      </c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</row>
    <row r="103" spans="2:13" ht="11.25" customHeight="1" x14ac:dyDescent="0.2">
      <c r="B103" s="82" t="s">
        <v>296</v>
      </c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2:13" ht="11.25" customHeight="1" x14ac:dyDescent="0.2">
      <c r="B104" s="82" t="s">
        <v>291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</row>
    <row r="105" spans="2:13" ht="12.75" x14ac:dyDescent="0.2">
      <c r="B105" s="82" t="s">
        <v>289</v>
      </c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</row>
    <row r="106" spans="2:13" x14ac:dyDescent="0.2">
      <c r="B106" s="82" t="s">
        <v>290</v>
      </c>
      <c r="M106" s="23"/>
    </row>
    <row r="107" spans="2:13" x14ac:dyDescent="0.2">
      <c r="B107" s="82" t="s">
        <v>343</v>
      </c>
      <c r="M107" s="23"/>
    </row>
    <row r="108" spans="2:13" x14ac:dyDescent="0.2">
      <c r="B108" s="82" t="s">
        <v>342</v>
      </c>
      <c r="M108" s="23"/>
    </row>
    <row r="109" spans="2:13" x14ac:dyDescent="0.2">
      <c r="B109" s="82"/>
      <c r="M109" s="23"/>
    </row>
    <row r="110" spans="2:13" x14ac:dyDescent="0.2">
      <c r="B110" s="123" t="s">
        <v>61</v>
      </c>
      <c r="C110" s="124"/>
    </row>
  </sheetData>
  <mergeCells count="7">
    <mergeCell ref="B110:C110"/>
    <mergeCell ref="B97:M97"/>
    <mergeCell ref="B96:M96"/>
    <mergeCell ref="B98:M98"/>
    <mergeCell ref="B99:M99"/>
    <mergeCell ref="B102:M102"/>
    <mergeCell ref="B100:M100"/>
  </mergeCells>
  <phoneticPr fontId="7" type="noConversion"/>
  <hyperlinks>
    <hyperlink ref="B110:C110" location="Forside!B12" display="Tabeller og figurer"/>
  </hyperlinks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/>
  <ignoredErrors>
    <ignoredError sqref="C8:L8 C23:L23" formulaRange="1"/>
    <ignoredError sqref="B2 M32 M35:M37 M16 M56:M57 M4:M7 M40 M19:M22 M9:M12 M24:M27 M13:M14 M43:M48 M28:M30 M49" unlockedFormula="1"/>
    <ignoredError sqref="M15 M31 M17:M18 M33" formulaRange="1" unlockedFormula="1"/>
    <ignoredError sqref="M8" formula="1" formulaRange="1" unlockedFormula="1"/>
    <ignoredError sqref="M23" formula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2:C22"/>
  <sheetViews>
    <sheetView showGridLines="0" showRowColHeaders="0" workbookViewId="0">
      <selection activeCell="K24" sqref="K24"/>
    </sheetView>
  </sheetViews>
  <sheetFormatPr baseColWidth="10" defaultRowHeight="12.75" x14ac:dyDescent="0.2"/>
  <sheetData>
    <row r="22" spans="2:3" x14ac:dyDescent="0.2">
      <c r="B22" s="123" t="s">
        <v>61</v>
      </c>
      <c r="C22" s="124"/>
    </row>
  </sheetData>
  <mergeCells count="1">
    <mergeCell ref="B22:C22"/>
  </mergeCells>
  <phoneticPr fontId="7" type="noConversion"/>
  <hyperlinks>
    <hyperlink ref="B22:C22" location="Forside!B12" display="Tabeller og figurer"/>
  </hyperlinks>
  <printOptions horizontalCentered="1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tabColor theme="4" tint="0.39997558519241921"/>
  </sheetPr>
  <dimension ref="B2:AN88"/>
  <sheetViews>
    <sheetView showGridLines="0" workbookViewId="0">
      <selection activeCell="B2" sqref="B2"/>
    </sheetView>
  </sheetViews>
  <sheetFormatPr baseColWidth="10" defaultColWidth="8.85546875" defaultRowHeight="11.25" x14ac:dyDescent="0.2"/>
  <cols>
    <col min="1" max="1" width="1.7109375" style="7" customWidth="1"/>
    <col min="2" max="2" width="14.7109375" style="7" customWidth="1"/>
    <col min="3" max="3" width="10.28515625" style="7" customWidth="1"/>
    <col min="4" max="13" width="5.28515625" style="7" customWidth="1"/>
    <col min="14" max="14" width="10.7109375" style="7" customWidth="1"/>
    <col min="15" max="16384" width="8.85546875" style="7"/>
  </cols>
  <sheetData>
    <row r="2" spans="2:40" ht="11.25" customHeight="1" x14ac:dyDescent="0.2">
      <c r="B2" s="37" t="str">
        <f>Forside!D25</f>
        <v>Tabell 6  Doktorgrader 1980-2017 etter fagområde og kjønn.</v>
      </c>
      <c r="C2" s="37"/>
      <c r="D2" s="5"/>
      <c r="E2" s="5"/>
      <c r="F2" s="5"/>
      <c r="G2" s="5"/>
      <c r="H2" s="5"/>
      <c r="I2" s="5"/>
      <c r="J2" s="5"/>
      <c r="K2" s="5"/>
      <c r="L2" s="5"/>
      <c r="M2" s="5"/>
      <c r="N2" s="39"/>
    </row>
    <row r="3" spans="2:40" x14ac:dyDescent="0.2">
      <c r="B3" s="8" t="s">
        <v>20</v>
      </c>
      <c r="C3" s="8" t="s">
        <v>121</v>
      </c>
      <c r="D3" s="9">
        <v>1980</v>
      </c>
      <c r="E3" s="9">
        <v>1981</v>
      </c>
      <c r="F3" s="9">
        <v>1982</v>
      </c>
      <c r="G3" s="9">
        <v>1983</v>
      </c>
      <c r="H3" s="9">
        <v>1984</v>
      </c>
      <c r="I3" s="9">
        <v>1985</v>
      </c>
      <c r="J3" s="9">
        <v>1986</v>
      </c>
      <c r="K3" s="9">
        <v>1987</v>
      </c>
      <c r="L3" s="9">
        <v>1988</v>
      </c>
      <c r="M3" s="9">
        <v>1989</v>
      </c>
      <c r="N3" s="10" t="s">
        <v>75</v>
      </c>
    </row>
    <row r="4" spans="2:40" x14ac:dyDescent="0.2">
      <c r="B4" s="129" t="s">
        <v>21</v>
      </c>
      <c r="C4" s="80" t="s">
        <v>42</v>
      </c>
      <c r="D4" s="68">
        <v>5</v>
      </c>
      <c r="E4" s="68">
        <v>1</v>
      </c>
      <c r="F4" s="68">
        <v>5</v>
      </c>
      <c r="G4" s="68">
        <v>2</v>
      </c>
      <c r="H4" s="68">
        <v>4</v>
      </c>
      <c r="I4" s="68">
        <v>5</v>
      </c>
      <c r="J4" s="68">
        <v>5</v>
      </c>
      <c r="K4" s="68">
        <v>6</v>
      </c>
      <c r="L4" s="68">
        <v>8</v>
      </c>
      <c r="M4" s="68">
        <v>8</v>
      </c>
      <c r="N4" s="68">
        <f>SUM(D4:M4)</f>
        <v>49</v>
      </c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</row>
    <row r="5" spans="2:40" x14ac:dyDescent="0.2">
      <c r="B5" s="130"/>
      <c r="C5" s="67" t="s">
        <v>43</v>
      </c>
      <c r="D5" s="46">
        <v>13</v>
      </c>
      <c r="E5" s="46">
        <v>11</v>
      </c>
      <c r="F5" s="46">
        <v>13</v>
      </c>
      <c r="G5" s="46">
        <v>6</v>
      </c>
      <c r="H5" s="46">
        <v>14</v>
      </c>
      <c r="I5" s="46">
        <v>12</v>
      </c>
      <c r="J5" s="46">
        <v>11</v>
      </c>
      <c r="K5" s="46">
        <v>16</v>
      </c>
      <c r="L5" s="46">
        <v>22</v>
      </c>
      <c r="M5" s="46">
        <v>16</v>
      </c>
      <c r="N5" s="46">
        <f>SUM(D5:M5)</f>
        <v>134</v>
      </c>
      <c r="AD5" s="55"/>
      <c r="AE5" s="55"/>
      <c r="AF5" s="55"/>
      <c r="AG5" s="55"/>
      <c r="AH5" s="55"/>
      <c r="AI5" s="55"/>
      <c r="AJ5" s="55"/>
      <c r="AK5" s="55"/>
      <c r="AL5" s="55"/>
      <c r="AM5" s="55"/>
    </row>
    <row r="6" spans="2:40" x14ac:dyDescent="0.2">
      <c r="B6" s="131"/>
      <c r="C6" s="22" t="s">
        <v>44</v>
      </c>
      <c r="D6" s="48">
        <f t="shared" ref="D6:N6" si="0">SUM(D4:D5)</f>
        <v>18</v>
      </c>
      <c r="E6" s="48">
        <f t="shared" si="0"/>
        <v>12</v>
      </c>
      <c r="F6" s="48">
        <f t="shared" si="0"/>
        <v>18</v>
      </c>
      <c r="G6" s="48">
        <f t="shared" si="0"/>
        <v>8</v>
      </c>
      <c r="H6" s="48">
        <f t="shared" si="0"/>
        <v>18</v>
      </c>
      <c r="I6" s="48">
        <f t="shared" si="0"/>
        <v>17</v>
      </c>
      <c r="J6" s="48">
        <f t="shared" si="0"/>
        <v>16</v>
      </c>
      <c r="K6" s="48">
        <f t="shared" si="0"/>
        <v>22</v>
      </c>
      <c r="L6" s="48">
        <f t="shared" si="0"/>
        <v>30</v>
      </c>
      <c r="M6" s="48">
        <f t="shared" si="0"/>
        <v>24</v>
      </c>
      <c r="N6" s="48">
        <f t="shared" si="0"/>
        <v>183</v>
      </c>
      <c r="AD6" s="55"/>
      <c r="AE6" s="55"/>
      <c r="AF6" s="55"/>
      <c r="AG6" s="55"/>
      <c r="AH6" s="55"/>
      <c r="AI6" s="55"/>
      <c r="AJ6" s="55"/>
      <c r="AK6" s="55"/>
      <c r="AL6" s="55"/>
      <c r="AM6" s="55"/>
    </row>
    <row r="7" spans="2:40" x14ac:dyDescent="0.2">
      <c r="B7" s="129" t="s">
        <v>22</v>
      </c>
      <c r="C7" s="80" t="s">
        <v>42</v>
      </c>
      <c r="D7" s="68">
        <v>1</v>
      </c>
      <c r="E7" s="68">
        <v>1</v>
      </c>
      <c r="F7" s="68">
        <v>0</v>
      </c>
      <c r="G7" s="68">
        <v>3</v>
      </c>
      <c r="H7" s="68">
        <v>1</v>
      </c>
      <c r="I7" s="68">
        <v>0</v>
      </c>
      <c r="J7" s="68">
        <v>3</v>
      </c>
      <c r="K7" s="68">
        <v>2</v>
      </c>
      <c r="L7" s="68">
        <v>4</v>
      </c>
      <c r="M7" s="68">
        <v>5</v>
      </c>
      <c r="N7" s="68">
        <f>SUM(D7:M7)</f>
        <v>20</v>
      </c>
      <c r="AD7" s="55"/>
      <c r="AE7" s="55"/>
      <c r="AF7" s="55"/>
      <c r="AG7" s="55"/>
      <c r="AH7" s="55"/>
      <c r="AI7" s="55"/>
      <c r="AJ7" s="55"/>
      <c r="AK7" s="55"/>
      <c r="AL7" s="55"/>
      <c r="AM7" s="55"/>
    </row>
    <row r="8" spans="2:40" ht="11.25" customHeight="1" x14ac:dyDescent="0.2">
      <c r="B8" s="130"/>
      <c r="C8" s="67" t="s">
        <v>43</v>
      </c>
      <c r="D8" s="46">
        <v>8</v>
      </c>
      <c r="E8" s="46">
        <v>5</v>
      </c>
      <c r="F8" s="46">
        <v>8</v>
      </c>
      <c r="G8" s="46">
        <v>16</v>
      </c>
      <c r="H8" s="46">
        <v>12</v>
      </c>
      <c r="I8" s="46">
        <v>8</v>
      </c>
      <c r="J8" s="46">
        <v>24</v>
      </c>
      <c r="K8" s="46">
        <v>21</v>
      </c>
      <c r="L8" s="46">
        <v>23</v>
      </c>
      <c r="M8" s="46">
        <v>20</v>
      </c>
      <c r="N8" s="46">
        <f>SUM(D8:M8)</f>
        <v>145</v>
      </c>
      <c r="AD8" s="55"/>
      <c r="AE8" s="55"/>
      <c r="AF8" s="55"/>
      <c r="AG8" s="55"/>
      <c r="AH8" s="55"/>
      <c r="AI8" s="55"/>
      <c r="AJ8" s="55"/>
      <c r="AK8" s="55"/>
      <c r="AL8" s="55"/>
      <c r="AM8" s="55"/>
    </row>
    <row r="9" spans="2:40" ht="11.25" customHeight="1" x14ac:dyDescent="0.2">
      <c r="B9" s="131"/>
      <c r="C9" s="22" t="s">
        <v>44</v>
      </c>
      <c r="D9" s="48">
        <f t="shared" ref="D9:N9" si="1">SUM(D7:D8)</f>
        <v>9</v>
      </c>
      <c r="E9" s="48">
        <f t="shared" si="1"/>
        <v>6</v>
      </c>
      <c r="F9" s="48">
        <f t="shared" si="1"/>
        <v>8</v>
      </c>
      <c r="G9" s="48">
        <f t="shared" si="1"/>
        <v>19</v>
      </c>
      <c r="H9" s="48">
        <f t="shared" si="1"/>
        <v>13</v>
      </c>
      <c r="I9" s="48">
        <f t="shared" si="1"/>
        <v>8</v>
      </c>
      <c r="J9" s="48">
        <f t="shared" si="1"/>
        <v>27</v>
      </c>
      <c r="K9" s="48">
        <f t="shared" si="1"/>
        <v>23</v>
      </c>
      <c r="L9" s="48">
        <f t="shared" si="1"/>
        <v>27</v>
      </c>
      <c r="M9" s="48">
        <f t="shared" si="1"/>
        <v>25</v>
      </c>
      <c r="N9" s="48">
        <f t="shared" si="1"/>
        <v>165</v>
      </c>
      <c r="AD9" s="55"/>
      <c r="AE9" s="55"/>
      <c r="AF9" s="55"/>
      <c r="AG9" s="55"/>
      <c r="AH9" s="55"/>
      <c r="AI9" s="55"/>
      <c r="AJ9" s="55"/>
      <c r="AK9" s="55"/>
      <c r="AL9" s="55"/>
      <c r="AM9" s="55"/>
    </row>
    <row r="10" spans="2:40" ht="11.25" customHeight="1" x14ac:dyDescent="0.2">
      <c r="B10" s="132" t="s">
        <v>180</v>
      </c>
      <c r="C10" s="80" t="s">
        <v>42</v>
      </c>
      <c r="D10" s="68">
        <v>1</v>
      </c>
      <c r="E10" s="68">
        <v>3</v>
      </c>
      <c r="F10" s="68">
        <v>8</v>
      </c>
      <c r="G10" s="68">
        <v>6</v>
      </c>
      <c r="H10" s="68">
        <v>6</v>
      </c>
      <c r="I10" s="68">
        <v>11</v>
      </c>
      <c r="J10" s="68">
        <v>13</v>
      </c>
      <c r="K10" s="68">
        <v>16</v>
      </c>
      <c r="L10" s="68">
        <v>13</v>
      </c>
      <c r="M10" s="68">
        <v>11</v>
      </c>
      <c r="N10" s="68">
        <f>SUM(D10:M10)</f>
        <v>88</v>
      </c>
      <c r="AD10" s="55"/>
      <c r="AE10" s="55"/>
      <c r="AF10" s="55"/>
      <c r="AG10" s="55"/>
      <c r="AH10" s="55"/>
      <c r="AI10" s="55"/>
      <c r="AJ10" s="55"/>
      <c r="AK10" s="55"/>
      <c r="AL10" s="55"/>
      <c r="AM10" s="55"/>
    </row>
    <row r="11" spans="2:40" ht="11.25" customHeight="1" x14ac:dyDescent="0.2">
      <c r="B11" s="133"/>
      <c r="C11" s="67" t="s">
        <v>43</v>
      </c>
      <c r="D11" s="46">
        <v>26</v>
      </c>
      <c r="E11" s="46">
        <v>28</v>
      </c>
      <c r="F11" s="46">
        <v>49</v>
      </c>
      <c r="G11" s="46">
        <v>39</v>
      </c>
      <c r="H11" s="46">
        <v>46</v>
      </c>
      <c r="I11" s="46">
        <v>43</v>
      </c>
      <c r="J11" s="46">
        <v>37</v>
      </c>
      <c r="K11" s="46">
        <v>50</v>
      </c>
      <c r="L11" s="46">
        <v>54</v>
      </c>
      <c r="M11" s="46">
        <v>58</v>
      </c>
      <c r="N11" s="46">
        <f>SUM(D11:M11)</f>
        <v>430</v>
      </c>
      <c r="AD11" s="55"/>
      <c r="AE11" s="55"/>
      <c r="AF11" s="55"/>
      <c r="AG11" s="55"/>
      <c r="AH11" s="55"/>
      <c r="AI11" s="55"/>
      <c r="AJ11" s="55"/>
      <c r="AK11" s="55"/>
      <c r="AL11" s="55"/>
      <c r="AM11" s="55"/>
    </row>
    <row r="12" spans="2:40" ht="11.25" customHeight="1" x14ac:dyDescent="0.2">
      <c r="B12" s="134"/>
      <c r="C12" s="22" t="s">
        <v>44</v>
      </c>
      <c r="D12" s="48">
        <f t="shared" ref="D12:N12" si="2">SUM(D10:D11)</f>
        <v>27</v>
      </c>
      <c r="E12" s="48">
        <f t="shared" si="2"/>
        <v>31</v>
      </c>
      <c r="F12" s="48">
        <f t="shared" si="2"/>
        <v>57</v>
      </c>
      <c r="G12" s="48">
        <f t="shared" si="2"/>
        <v>45</v>
      </c>
      <c r="H12" s="48">
        <f t="shared" si="2"/>
        <v>52</v>
      </c>
      <c r="I12" s="48">
        <f t="shared" si="2"/>
        <v>54</v>
      </c>
      <c r="J12" s="48">
        <f t="shared" si="2"/>
        <v>50</v>
      </c>
      <c r="K12" s="48">
        <f t="shared" si="2"/>
        <v>66</v>
      </c>
      <c r="L12" s="48">
        <f t="shared" si="2"/>
        <v>67</v>
      </c>
      <c r="M12" s="48">
        <f t="shared" si="2"/>
        <v>69</v>
      </c>
      <c r="N12" s="48">
        <f t="shared" si="2"/>
        <v>518</v>
      </c>
      <c r="AD12" s="55"/>
      <c r="AE12" s="55"/>
      <c r="AF12" s="55"/>
      <c r="AG12" s="55"/>
      <c r="AH12" s="55"/>
      <c r="AI12" s="55"/>
      <c r="AJ12" s="55"/>
      <c r="AK12" s="55"/>
      <c r="AL12" s="55"/>
      <c r="AM12" s="55"/>
    </row>
    <row r="13" spans="2:40" x14ac:dyDescent="0.2">
      <c r="B13" s="129" t="s">
        <v>24</v>
      </c>
      <c r="C13" s="80" t="s">
        <v>42</v>
      </c>
      <c r="D13" s="68">
        <v>1</v>
      </c>
      <c r="E13" s="68">
        <v>3</v>
      </c>
      <c r="F13" s="68">
        <v>4</v>
      </c>
      <c r="G13" s="68">
        <v>5</v>
      </c>
      <c r="H13" s="68">
        <v>1</v>
      </c>
      <c r="I13" s="68">
        <v>5</v>
      </c>
      <c r="J13" s="68">
        <v>2</v>
      </c>
      <c r="K13" s="68">
        <v>4</v>
      </c>
      <c r="L13" s="68">
        <v>3</v>
      </c>
      <c r="M13" s="68">
        <v>7</v>
      </c>
      <c r="N13" s="68">
        <f>SUM(D13:M13)</f>
        <v>35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/>
    </row>
    <row r="14" spans="2:40" ht="11.25" customHeight="1" x14ac:dyDescent="0.2">
      <c r="B14" s="130"/>
      <c r="C14" s="67" t="s">
        <v>43</v>
      </c>
      <c r="D14" s="46">
        <v>57</v>
      </c>
      <c r="E14" s="46">
        <v>48</v>
      </c>
      <c r="F14" s="46">
        <v>43</v>
      </c>
      <c r="G14" s="46">
        <v>44</v>
      </c>
      <c r="H14" s="46">
        <v>41</v>
      </c>
      <c r="I14" s="46">
        <v>49</v>
      </c>
      <c r="J14" s="46">
        <v>44</v>
      </c>
      <c r="K14" s="46">
        <v>48</v>
      </c>
      <c r="L14" s="46">
        <v>42</v>
      </c>
      <c r="M14" s="46">
        <v>78</v>
      </c>
      <c r="N14" s="46">
        <f>SUM(D14:M14)</f>
        <v>494</v>
      </c>
      <c r="AD14" s="55"/>
      <c r="AE14" s="55"/>
      <c r="AF14" s="55"/>
      <c r="AG14" s="55"/>
      <c r="AH14" s="55"/>
      <c r="AI14" s="55"/>
      <c r="AJ14" s="55"/>
      <c r="AK14" s="55"/>
      <c r="AL14" s="55"/>
      <c r="AM14" s="55"/>
    </row>
    <row r="15" spans="2:40" ht="11.25" customHeight="1" x14ac:dyDescent="0.2">
      <c r="B15" s="131"/>
      <c r="C15" s="22" t="s">
        <v>44</v>
      </c>
      <c r="D15" s="48">
        <f t="shared" ref="D15:N15" si="3">SUM(D13:D14)</f>
        <v>58</v>
      </c>
      <c r="E15" s="48">
        <f t="shared" si="3"/>
        <v>51</v>
      </c>
      <c r="F15" s="48">
        <f t="shared" si="3"/>
        <v>47</v>
      </c>
      <c r="G15" s="48">
        <f t="shared" si="3"/>
        <v>49</v>
      </c>
      <c r="H15" s="48">
        <f t="shared" si="3"/>
        <v>42</v>
      </c>
      <c r="I15" s="48">
        <f t="shared" si="3"/>
        <v>54</v>
      </c>
      <c r="J15" s="48">
        <f t="shared" si="3"/>
        <v>46</v>
      </c>
      <c r="K15" s="48">
        <f t="shared" si="3"/>
        <v>52</v>
      </c>
      <c r="L15" s="48">
        <f t="shared" si="3"/>
        <v>45</v>
      </c>
      <c r="M15" s="48">
        <f t="shared" si="3"/>
        <v>85</v>
      </c>
      <c r="N15" s="48">
        <f t="shared" si="3"/>
        <v>529</v>
      </c>
      <c r="AD15" s="55"/>
      <c r="AE15" s="55"/>
      <c r="AF15" s="55"/>
      <c r="AG15" s="55"/>
      <c r="AH15" s="55"/>
      <c r="AI15" s="55"/>
      <c r="AJ15" s="55"/>
      <c r="AK15" s="55"/>
      <c r="AL15" s="55"/>
      <c r="AM15" s="55"/>
    </row>
    <row r="16" spans="2:40" x14ac:dyDescent="0.2">
      <c r="B16" s="129" t="s">
        <v>166</v>
      </c>
      <c r="C16" s="80" t="s">
        <v>42</v>
      </c>
      <c r="D16" s="68">
        <v>10</v>
      </c>
      <c r="E16" s="68">
        <v>4</v>
      </c>
      <c r="F16" s="68">
        <v>3</v>
      </c>
      <c r="G16" s="68">
        <v>9</v>
      </c>
      <c r="H16" s="68">
        <v>11</v>
      </c>
      <c r="I16" s="68">
        <v>8</v>
      </c>
      <c r="J16" s="68">
        <v>16</v>
      </c>
      <c r="K16" s="68">
        <v>12</v>
      </c>
      <c r="L16" s="68">
        <v>21</v>
      </c>
      <c r="M16" s="68">
        <v>18</v>
      </c>
      <c r="N16" s="68">
        <f>SUM(D16:M16)</f>
        <v>112</v>
      </c>
      <c r="AD16" s="55"/>
      <c r="AE16" s="55"/>
      <c r="AF16" s="55"/>
      <c r="AG16" s="55"/>
      <c r="AH16" s="55"/>
      <c r="AI16" s="55"/>
      <c r="AJ16" s="55"/>
      <c r="AK16" s="55"/>
      <c r="AL16" s="55"/>
      <c r="AM16" s="55"/>
    </row>
    <row r="17" spans="2:39" ht="11.25" customHeight="1" x14ac:dyDescent="0.2">
      <c r="B17" s="130"/>
      <c r="C17" s="67" t="s">
        <v>43</v>
      </c>
      <c r="D17" s="46">
        <v>49</v>
      </c>
      <c r="E17" s="46">
        <v>42</v>
      </c>
      <c r="F17" s="46">
        <v>45</v>
      </c>
      <c r="G17" s="46">
        <v>60</v>
      </c>
      <c r="H17" s="46">
        <v>63</v>
      </c>
      <c r="I17" s="46">
        <v>59</v>
      </c>
      <c r="J17" s="46">
        <v>58</v>
      </c>
      <c r="K17" s="46">
        <v>55</v>
      </c>
      <c r="L17" s="46">
        <v>73</v>
      </c>
      <c r="M17" s="46">
        <v>84</v>
      </c>
      <c r="N17" s="46">
        <f>SUM(D17:M17)</f>
        <v>588</v>
      </c>
      <c r="AD17" s="55"/>
      <c r="AE17" s="55"/>
      <c r="AF17" s="55"/>
      <c r="AG17" s="55"/>
      <c r="AH17" s="55"/>
      <c r="AI17" s="55"/>
      <c r="AJ17" s="55"/>
      <c r="AK17" s="55"/>
      <c r="AL17" s="55"/>
      <c r="AM17" s="55"/>
    </row>
    <row r="18" spans="2:39" ht="11.25" customHeight="1" x14ac:dyDescent="0.2">
      <c r="B18" s="131"/>
      <c r="C18" s="22" t="s">
        <v>44</v>
      </c>
      <c r="D18" s="48">
        <f t="shared" ref="D18:N18" si="4">SUM(D16:D17)</f>
        <v>59</v>
      </c>
      <c r="E18" s="48">
        <f t="shared" si="4"/>
        <v>46</v>
      </c>
      <c r="F18" s="48">
        <f t="shared" si="4"/>
        <v>48</v>
      </c>
      <c r="G18" s="48">
        <f t="shared" si="4"/>
        <v>69</v>
      </c>
      <c r="H18" s="48">
        <f t="shared" si="4"/>
        <v>74</v>
      </c>
      <c r="I18" s="48">
        <f t="shared" si="4"/>
        <v>67</v>
      </c>
      <c r="J18" s="48">
        <f t="shared" si="4"/>
        <v>74</v>
      </c>
      <c r="K18" s="48">
        <f t="shared" si="4"/>
        <v>67</v>
      </c>
      <c r="L18" s="48">
        <f t="shared" si="4"/>
        <v>94</v>
      </c>
      <c r="M18" s="48">
        <f t="shared" si="4"/>
        <v>102</v>
      </c>
      <c r="N18" s="48">
        <f t="shared" si="4"/>
        <v>700</v>
      </c>
      <c r="AD18" s="55"/>
      <c r="AE18" s="55"/>
      <c r="AF18" s="55"/>
      <c r="AG18" s="55"/>
      <c r="AH18" s="55"/>
      <c r="AI18" s="55"/>
      <c r="AJ18" s="55"/>
      <c r="AK18" s="55"/>
      <c r="AL18" s="55"/>
      <c r="AM18" s="55"/>
    </row>
    <row r="19" spans="2:39" x14ac:dyDescent="0.2">
      <c r="B19" s="135" t="s">
        <v>45</v>
      </c>
      <c r="C19" s="67" t="s">
        <v>42</v>
      </c>
      <c r="D19" s="46">
        <v>1</v>
      </c>
      <c r="E19" s="46">
        <v>3</v>
      </c>
      <c r="F19" s="46">
        <v>0</v>
      </c>
      <c r="G19" s="46">
        <v>1</v>
      </c>
      <c r="H19" s="46">
        <v>2</v>
      </c>
      <c r="I19" s="46">
        <v>6</v>
      </c>
      <c r="J19" s="46">
        <v>10</v>
      </c>
      <c r="K19" s="46">
        <v>6</v>
      </c>
      <c r="L19" s="46">
        <v>7</v>
      </c>
      <c r="M19" s="46">
        <v>9</v>
      </c>
      <c r="N19" s="46">
        <f>SUM(D19:M19)</f>
        <v>45</v>
      </c>
      <c r="AD19" s="55"/>
      <c r="AE19" s="55"/>
      <c r="AF19" s="55"/>
      <c r="AG19" s="55"/>
      <c r="AH19" s="55"/>
      <c r="AI19" s="55"/>
      <c r="AJ19" s="55"/>
      <c r="AK19" s="55"/>
      <c r="AL19" s="55"/>
      <c r="AM19" s="55"/>
    </row>
    <row r="20" spans="2:39" x14ac:dyDescent="0.2">
      <c r="B20" s="133"/>
      <c r="C20" s="4" t="s">
        <v>43</v>
      </c>
      <c r="D20" s="46">
        <v>15</v>
      </c>
      <c r="E20" s="46">
        <v>24</v>
      </c>
      <c r="F20" s="46">
        <v>17</v>
      </c>
      <c r="G20" s="46">
        <v>16</v>
      </c>
      <c r="H20" s="46">
        <v>23</v>
      </c>
      <c r="I20" s="46">
        <v>14</v>
      </c>
      <c r="J20" s="46">
        <v>29</v>
      </c>
      <c r="K20" s="46">
        <v>17</v>
      </c>
      <c r="L20" s="46">
        <v>27</v>
      </c>
      <c r="M20" s="46">
        <v>24</v>
      </c>
      <c r="N20" s="46">
        <f>SUM(D20:M20)</f>
        <v>206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</row>
    <row r="21" spans="2:39" x14ac:dyDescent="0.2">
      <c r="B21" s="134"/>
      <c r="C21" s="22" t="s">
        <v>44</v>
      </c>
      <c r="D21" s="48">
        <f t="shared" ref="D21:N21" si="5">SUM(D19:D20)</f>
        <v>16</v>
      </c>
      <c r="E21" s="48">
        <f t="shared" si="5"/>
        <v>27</v>
      </c>
      <c r="F21" s="48">
        <f t="shared" si="5"/>
        <v>17</v>
      </c>
      <c r="G21" s="48">
        <f t="shared" si="5"/>
        <v>17</v>
      </c>
      <c r="H21" s="48">
        <f t="shared" si="5"/>
        <v>25</v>
      </c>
      <c r="I21" s="48">
        <f t="shared" si="5"/>
        <v>20</v>
      </c>
      <c r="J21" s="48">
        <f t="shared" si="5"/>
        <v>39</v>
      </c>
      <c r="K21" s="48">
        <f t="shared" si="5"/>
        <v>23</v>
      </c>
      <c r="L21" s="48">
        <f t="shared" si="5"/>
        <v>34</v>
      </c>
      <c r="M21" s="48">
        <f t="shared" si="5"/>
        <v>33</v>
      </c>
      <c r="N21" s="48">
        <f t="shared" si="5"/>
        <v>251</v>
      </c>
      <c r="AD21" s="55"/>
      <c r="AE21" s="55"/>
      <c r="AF21" s="55"/>
      <c r="AG21" s="55"/>
      <c r="AH21" s="55"/>
      <c r="AI21" s="55"/>
      <c r="AJ21" s="55"/>
      <c r="AK21" s="55"/>
      <c r="AL21" s="55"/>
      <c r="AM21" s="55"/>
    </row>
    <row r="22" spans="2:39" x14ac:dyDescent="0.2">
      <c r="B22" s="13" t="s">
        <v>16</v>
      </c>
      <c r="C22" s="13"/>
      <c r="D22" s="50">
        <f t="shared" ref="D22:N22" si="6">D6+D9+D12+D15+D18+D21</f>
        <v>187</v>
      </c>
      <c r="E22" s="50">
        <f t="shared" si="6"/>
        <v>173</v>
      </c>
      <c r="F22" s="50">
        <f t="shared" si="6"/>
        <v>195</v>
      </c>
      <c r="G22" s="50">
        <f t="shared" si="6"/>
        <v>207</v>
      </c>
      <c r="H22" s="50">
        <f t="shared" si="6"/>
        <v>224</v>
      </c>
      <c r="I22" s="50">
        <f t="shared" si="6"/>
        <v>220</v>
      </c>
      <c r="J22" s="50">
        <f t="shared" si="6"/>
        <v>252</v>
      </c>
      <c r="K22" s="50">
        <f t="shared" si="6"/>
        <v>253</v>
      </c>
      <c r="L22" s="50">
        <f t="shared" si="6"/>
        <v>297</v>
      </c>
      <c r="M22" s="50">
        <f t="shared" si="6"/>
        <v>338</v>
      </c>
      <c r="N22" s="50">
        <f t="shared" si="6"/>
        <v>2346</v>
      </c>
      <c r="AD22" s="55"/>
      <c r="AE22" s="55"/>
      <c r="AF22" s="55"/>
      <c r="AG22" s="55"/>
      <c r="AH22" s="55"/>
      <c r="AI22" s="55"/>
      <c r="AJ22" s="55"/>
      <c r="AK22" s="55"/>
      <c r="AL22" s="55"/>
      <c r="AM22" s="55"/>
    </row>
    <row r="23" spans="2:39" x14ac:dyDescent="0.2">
      <c r="B23" s="4"/>
      <c r="C23" s="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2:39" x14ac:dyDescent="0.2">
      <c r="B24" s="8" t="s">
        <v>20</v>
      </c>
      <c r="C24" s="8" t="s">
        <v>121</v>
      </c>
      <c r="D24" s="9">
        <v>1990</v>
      </c>
      <c r="E24" s="9">
        <v>1991</v>
      </c>
      <c r="F24" s="9">
        <v>1992</v>
      </c>
      <c r="G24" s="9">
        <v>1993</v>
      </c>
      <c r="H24" s="9">
        <v>1994</v>
      </c>
      <c r="I24" s="9">
        <v>1995</v>
      </c>
      <c r="J24" s="9">
        <v>1996</v>
      </c>
      <c r="K24" s="9">
        <v>1997</v>
      </c>
      <c r="L24" s="9">
        <v>1998</v>
      </c>
      <c r="M24" s="9">
        <v>1999</v>
      </c>
      <c r="N24" s="10" t="s">
        <v>76</v>
      </c>
    </row>
    <row r="25" spans="2:39" x14ac:dyDescent="0.2">
      <c r="B25" s="129" t="s">
        <v>21</v>
      </c>
      <c r="C25" s="80" t="s">
        <v>42</v>
      </c>
      <c r="D25" s="68">
        <v>10</v>
      </c>
      <c r="E25" s="68">
        <v>7</v>
      </c>
      <c r="F25" s="68">
        <v>13</v>
      </c>
      <c r="G25" s="68">
        <v>10</v>
      </c>
      <c r="H25" s="68">
        <v>10</v>
      </c>
      <c r="I25" s="68">
        <v>18</v>
      </c>
      <c r="J25" s="68">
        <v>27</v>
      </c>
      <c r="K25" s="68">
        <v>27</v>
      </c>
      <c r="L25" s="68">
        <v>37</v>
      </c>
      <c r="M25" s="68">
        <v>31</v>
      </c>
      <c r="N25" s="68">
        <f>SUM(D25:M25)</f>
        <v>190</v>
      </c>
      <c r="R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</row>
    <row r="26" spans="2:39" ht="11.25" customHeight="1" x14ac:dyDescent="0.2">
      <c r="B26" s="130"/>
      <c r="C26" s="67" t="s">
        <v>43</v>
      </c>
      <c r="D26" s="46">
        <v>11</v>
      </c>
      <c r="E26" s="46">
        <v>26</v>
      </c>
      <c r="F26" s="46">
        <v>12</v>
      </c>
      <c r="G26" s="46">
        <v>28</v>
      </c>
      <c r="H26" s="46">
        <v>30</v>
      </c>
      <c r="I26" s="46">
        <v>28</v>
      </c>
      <c r="J26" s="46">
        <v>25</v>
      </c>
      <c r="K26" s="46">
        <v>31</v>
      </c>
      <c r="L26" s="46">
        <v>41</v>
      </c>
      <c r="M26" s="46">
        <v>27</v>
      </c>
      <c r="N26" s="46">
        <f>SUM(D26:M26)</f>
        <v>259</v>
      </c>
      <c r="AD26" s="55"/>
      <c r="AE26" s="55"/>
      <c r="AF26" s="55"/>
      <c r="AG26" s="55"/>
      <c r="AH26" s="55"/>
      <c r="AI26" s="55"/>
      <c r="AJ26" s="55"/>
      <c r="AK26" s="55"/>
      <c r="AL26" s="55"/>
      <c r="AM26" s="55"/>
    </row>
    <row r="27" spans="2:39" ht="11.25" customHeight="1" x14ac:dyDescent="0.2">
      <c r="B27" s="131"/>
      <c r="C27" s="22" t="s">
        <v>44</v>
      </c>
      <c r="D27" s="48">
        <f t="shared" ref="D27:N27" si="7">SUM(D25:D26)</f>
        <v>21</v>
      </c>
      <c r="E27" s="48">
        <f t="shared" si="7"/>
        <v>33</v>
      </c>
      <c r="F27" s="48">
        <f t="shared" si="7"/>
        <v>25</v>
      </c>
      <c r="G27" s="48">
        <f t="shared" si="7"/>
        <v>38</v>
      </c>
      <c r="H27" s="48">
        <f t="shared" si="7"/>
        <v>40</v>
      </c>
      <c r="I27" s="48">
        <f t="shared" si="7"/>
        <v>46</v>
      </c>
      <c r="J27" s="48">
        <f t="shared" si="7"/>
        <v>52</v>
      </c>
      <c r="K27" s="48">
        <f t="shared" si="7"/>
        <v>58</v>
      </c>
      <c r="L27" s="48">
        <f t="shared" si="7"/>
        <v>78</v>
      </c>
      <c r="M27" s="48">
        <f t="shared" si="7"/>
        <v>58</v>
      </c>
      <c r="N27" s="48">
        <f t="shared" si="7"/>
        <v>449</v>
      </c>
      <c r="AD27" s="55"/>
      <c r="AE27" s="55"/>
      <c r="AF27" s="55"/>
      <c r="AG27" s="55"/>
      <c r="AH27" s="55"/>
      <c r="AI27" s="55"/>
      <c r="AJ27" s="55"/>
      <c r="AK27" s="55"/>
      <c r="AL27" s="55"/>
      <c r="AM27" s="55"/>
    </row>
    <row r="28" spans="2:39" x14ac:dyDescent="0.2">
      <c r="B28" s="129" t="s">
        <v>22</v>
      </c>
      <c r="C28" s="80" t="s">
        <v>42</v>
      </c>
      <c r="D28" s="68">
        <v>8</v>
      </c>
      <c r="E28" s="68">
        <v>14</v>
      </c>
      <c r="F28" s="68">
        <v>16</v>
      </c>
      <c r="G28" s="68">
        <v>14</v>
      </c>
      <c r="H28" s="68">
        <v>31</v>
      </c>
      <c r="I28" s="68">
        <v>28</v>
      </c>
      <c r="J28" s="68">
        <v>34</v>
      </c>
      <c r="K28" s="68">
        <v>47</v>
      </c>
      <c r="L28" s="68">
        <v>42</v>
      </c>
      <c r="M28" s="68">
        <v>55</v>
      </c>
      <c r="N28" s="68">
        <f>SUM(D28:M28)</f>
        <v>289</v>
      </c>
      <c r="AD28" s="55"/>
      <c r="AE28" s="55"/>
      <c r="AF28" s="55"/>
      <c r="AG28" s="55"/>
      <c r="AH28" s="55"/>
      <c r="AI28" s="55"/>
      <c r="AJ28" s="55"/>
      <c r="AK28" s="55"/>
      <c r="AL28" s="55"/>
      <c r="AM28" s="55"/>
    </row>
    <row r="29" spans="2:39" ht="11.25" customHeight="1" x14ac:dyDescent="0.2">
      <c r="B29" s="130"/>
      <c r="C29" s="67" t="s">
        <v>43</v>
      </c>
      <c r="D29" s="46">
        <v>36</v>
      </c>
      <c r="E29" s="46">
        <v>30</v>
      </c>
      <c r="F29" s="46">
        <v>43</v>
      </c>
      <c r="G29" s="46">
        <v>47</v>
      </c>
      <c r="H29" s="46">
        <v>56</v>
      </c>
      <c r="I29" s="46">
        <v>70</v>
      </c>
      <c r="J29" s="46">
        <v>75</v>
      </c>
      <c r="K29" s="46">
        <v>59</v>
      </c>
      <c r="L29" s="46">
        <v>84</v>
      </c>
      <c r="M29" s="46">
        <v>65</v>
      </c>
      <c r="N29" s="46">
        <f>SUM(D29:M29)</f>
        <v>565</v>
      </c>
      <c r="AD29" s="55"/>
      <c r="AE29" s="55"/>
      <c r="AF29" s="55"/>
      <c r="AG29" s="55"/>
      <c r="AH29" s="55"/>
      <c r="AI29" s="55"/>
      <c r="AJ29" s="55"/>
      <c r="AK29" s="55"/>
      <c r="AL29" s="55"/>
      <c r="AM29" s="55"/>
    </row>
    <row r="30" spans="2:39" ht="11.25" customHeight="1" x14ac:dyDescent="0.2">
      <c r="B30" s="131"/>
      <c r="C30" s="22" t="s">
        <v>44</v>
      </c>
      <c r="D30" s="48">
        <f t="shared" ref="D30:N30" si="8">SUM(D28:D29)</f>
        <v>44</v>
      </c>
      <c r="E30" s="48">
        <f t="shared" si="8"/>
        <v>44</v>
      </c>
      <c r="F30" s="48">
        <f t="shared" si="8"/>
        <v>59</v>
      </c>
      <c r="G30" s="48">
        <f t="shared" si="8"/>
        <v>61</v>
      </c>
      <c r="H30" s="48">
        <f t="shared" si="8"/>
        <v>87</v>
      </c>
      <c r="I30" s="48">
        <f t="shared" si="8"/>
        <v>98</v>
      </c>
      <c r="J30" s="48">
        <f t="shared" si="8"/>
        <v>109</v>
      </c>
      <c r="K30" s="48">
        <f t="shared" si="8"/>
        <v>106</v>
      </c>
      <c r="L30" s="48">
        <f t="shared" si="8"/>
        <v>126</v>
      </c>
      <c r="M30" s="48">
        <f t="shared" si="8"/>
        <v>120</v>
      </c>
      <c r="N30" s="48">
        <f t="shared" si="8"/>
        <v>854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55"/>
    </row>
    <row r="31" spans="2:39" ht="11.25" customHeight="1" x14ac:dyDescent="0.2">
      <c r="B31" s="132" t="s">
        <v>180</v>
      </c>
      <c r="C31" s="80" t="s">
        <v>42</v>
      </c>
      <c r="D31" s="68">
        <v>19</v>
      </c>
      <c r="E31" s="68">
        <v>31</v>
      </c>
      <c r="F31" s="68">
        <v>33</v>
      </c>
      <c r="G31" s="68">
        <v>29</v>
      </c>
      <c r="H31" s="68">
        <v>47</v>
      </c>
      <c r="I31" s="68">
        <v>40</v>
      </c>
      <c r="J31" s="68">
        <v>56</v>
      </c>
      <c r="K31" s="68">
        <v>52</v>
      </c>
      <c r="L31" s="68">
        <v>63</v>
      </c>
      <c r="M31" s="68">
        <v>67</v>
      </c>
      <c r="N31" s="68">
        <f>SUM(D31:M31)</f>
        <v>437</v>
      </c>
      <c r="AD31" s="55"/>
      <c r="AE31" s="55"/>
      <c r="AF31" s="55"/>
      <c r="AG31" s="55"/>
      <c r="AH31" s="55"/>
      <c r="AI31" s="55"/>
      <c r="AJ31" s="55"/>
      <c r="AK31" s="55"/>
      <c r="AL31" s="55"/>
      <c r="AM31" s="55"/>
    </row>
    <row r="32" spans="2:39" ht="11.25" customHeight="1" x14ac:dyDescent="0.2">
      <c r="B32" s="133"/>
      <c r="C32" s="67" t="s">
        <v>43</v>
      </c>
      <c r="D32" s="46">
        <v>90</v>
      </c>
      <c r="E32" s="46">
        <v>87</v>
      </c>
      <c r="F32" s="46">
        <v>108</v>
      </c>
      <c r="G32" s="46">
        <v>107</v>
      </c>
      <c r="H32" s="46">
        <v>109</v>
      </c>
      <c r="I32" s="46">
        <v>109</v>
      </c>
      <c r="J32" s="46">
        <v>117</v>
      </c>
      <c r="K32" s="46">
        <v>134</v>
      </c>
      <c r="L32" s="46">
        <v>139</v>
      </c>
      <c r="M32" s="46">
        <v>113</v>
      </c>
      <c r="N32" s="46">
        <f>SUM(D32:M32)</f>
        <v>1113</v>
      </c>
      <c r="AD32" s="55"/>
      <c r="AE32" s="55"/>
      <c r="AF32" s="55"/>
      <c r="AG32" s="55"/>
      <c r="AH32" s="55"/>
      <c r="AI32" s="55"/>
      <c r="AJ32" s="55"/>
      <c r="AK32" s="55"/>
      <c r="AL32" s="55"/>
      <c r="AM32" s="55"/>
    </row>
    <row r="33" spans="2:39" ht="11.25" customHeight="1" x14ac:dyDescent="0.2">
      <c r="B33" s="134"/>
      <c r="C33" s="22" t="s">
        <v>44</v>
      </c>
      <c r="D33" s="48">
        <f t="shared" ref="D33:N33" si="9">SUM(D31:D32)</f>
        <v>109</v>
      </c>
      <c r="E33" s="48">
        <f t="shared" si="9"/>
        <v>118</v>
      </c>
      <c r="F33" s="48">
        <f t="shared" si="9"/>
        <v>141</v>
      </c>
      <c r="G33" s="48">
        <f t="shared" si="9"/>
        <v>136</v>
      </c>
      <c r="H33" s="48">
        <f t="shared" si="9"/>
        <v>156</v>
      </c>
      <c r="I33" s="48">
        <f t="shared" si="9"/>
        <v>149</v>
      </c>
      <c r="J33" s="48">
        <f t="shared" si="9"/>
        <v>173</v>
      </c>
      <c r="K33" s="48">
        <f t="shared" si="9"/>
        <v>186</v>
      </c>
      <c r="L33" s="48">
        <f t="shared" si="9"/>
        <v>202</v>
      </c>
      <c r="M33" s="48">
        <f t="shared" si="9"/>
        <v>180</v>
      </c>
      <c r="N33" s="48">
        <f t="shared" si="9"/>
        <v>1550</v>
      </c>
      <c r="AD33" s="55"/>
      <c r="AE33" s="55"/>
      <c r="AF33" s="55"/>
      <c r="AG33" s="55"/>
      <c r="AH33" s="55"/>
      <c r="AI33" s="55"/>
      <c r="AJ33" s="55"/>
      <c r="AK33" s="55"/>
      <c r="AL33" s="55"/>
      <c r="AM33" s="55"/>
    </row>
    <row r="34" spans="2:39" x14ac:dyDescent="0.2">
      <c r="B34" s="129" t="s">
        <v>24</v>
      </c>
      <c r="C34" s="80" t="s">
        <v>42</v>
      </c>
      <c r="D34" s="68">
        <v>2</v>
      </c>
      <c r="E34" s="68">
        <v>5</v>
      </c>
      <c r="F34" s="68">
        <v>9</v>
      </c>
      <c r="G34" s="68">
        <v>19</v>
      </c>
      <c r="H34" s="68">
        <v>24</v>
      </c>
      <c r="I34" s="68">
        <v>26</v>
      </c>
      <c r="J34" s="68">
        <v>29</v>
      </c>
      <c r="K34" s="68">
        <v>18</v>
      </c>
      <c r="L34" s="68">
        <v>23</v>
      </c>
      <c r="M34" s="68">
        <v>25</v>
      </c>
      <c r="N34" s="68">
        <f>SUM(D34:M34)</f>
        <v>180</v>
      </c>
      <c r="AD34" s="55"/>
      <c r="AE34" s="55"/>
      <c r="AF34" s="55"/>
      <c r="AG34" s="55"/>
      <c r="AH34" s="55"/>
      <c r="AI34" s="55"/>
      <c r="AJ34" s="55"/>
      <c r="AK34" s="55"/>
      <c r="AL34" s="55"/>
      <c r="AM34" s="55"/>
    </row>
    <row r="35" spans="2:39" ht="11.25" customHeight="1" x14ac:dyDescent="0.2">
      <c r="B35" s="130"/>
      <c r="C35" s="67" t="s">
        <v>43</v>
      </c>
      <c r="D35" s="46">
        <v>94</v>
      </c>
      <c r="E35" s="46">
        <v>70</v>
      </c>
      <c r="F35" s="46">
        <v>83</v>
      </c>
      <c r="G35" s="46">
        <v>106</v>
      </c>
      <c r="H35" s="46">
        <v>96</v>
      </c>
      <c r="I35" s="46">
        <v>97</v>
      </c>
      <c r="J35" s="46">
        <v>90</v>
      </c>
      <c r="K35" s="46">
        <v>110</v>
      </c>
      <c r="L35" s="46">
        <v>107</v>
      </c>
      <c r="M35" s="46">
        <v>96</v>
      </c>
      <c r="N35" s="46">
        <f>SUM(D35:M35)</f>
        <v>949</v>
      </c>
      <c r="AD35" s="55"/>
      <c r="AE35" s="55"/>
      <c r="AF35" s="55"/>
      <c r="AG35" s="55"/>
      <c r="AH35" s="55"/>
      <c r="AI35" s="55"/>
      <c r="AJ35" s="55"/>
      <c r="AK35" s="55"/>
      <c r="AL35" s="55"/>
      <c r="AM35" s="55"/>
    </row>
    <row r="36" spans="2:39" ht="11.25" customHeight="1" x14ac:dyDescent="0.2">
      <c r="B36" s="131"/>
      <c r="C36" s="22" t="s">
        <v>44</v>
      </c>
      <c r="D36" s="48">
        <f t="shared" ref="D36:N36" si="10">SUM(D34:D35)</f>
        <v>96</v>
      </c>
      <c r="E36" s="48">
        <f t="shared" si="10"/>
        <v>75</v>
      </c>
      <c r="F36" s="48">
        <f t="shared" si="10"/>
        <v>92</v>
      </c>
      <c r="G36" s="48">
        <f t="shared" si="10"/>
        <v>125</v>
      </c>
      <c r="H36" s="48">
        <f t="shared" si="10"/>
        <v>120</v>
      </c>
      <c r="I36" s="48">
        <f t="shared" si="10"/>
        <v>123</v>
      </c>
      <c r="J36" s="48">
        <f t="shared" si="10"/>
        <v>119</v>
      </c>
      <c r="K36" s="48">
        <f t="shared" si="10"/>
        <v>128</v>
      </c>
      <c r="L36" s="48">
        <f t="shared" si="10"/>
        <v>130</v>
      </c>
      <c r="M36" s="48">
        <f t="shared" si="10"/>
        <v>121</v>
      </c>
      <c r="N36" s="48">
        <f t="shared" si="10"/>
        <v>1129</v>
      </c>
      <c r="AD36" s="55"/>
      <c r="AE36" s="55"/>
      <c r="AF36" s="55"/>
      <c r="AG36" s="55"/>
      <c r="AH36" s="55"/>
      <c r="AI36" s="55"/>
      <c r="AJ36" s="55"/>
      <c r="AK36" s="55"/>
      <c r="AL36" s="55"/>
      <c r="AM36" s="55"/>
    </row>
    <row r="37" spans="2:39" x14ac:dyDescent="0.2">
      <c r="B37" s="129" t="s">
        <v>166</v>
      </c>
      <c r="C37" s="80" t="s">
        <v>42</v>
      </c>
      <c r="D37" s="68">
        <v>18</v>
      </c>
      <c r="E37" s="68">
        <v>32</v>
      </c>
      <c r="F37" s="68">
        <v>18</v>
      </c>
      <c r="G37" s="68">
        <v>35</v>
      </c>
      <c r="H37" s="68">
        <v>32</v>
      </c>
      <c r="I37" s="68">
        <v>58</v>
      </c>
      <c r="J37" s="68">
        <v>42</v>
      </c>
      <c r="K37" s="68">
        <v>41</v>
      </c>
      <c r="L37" s="68">
        <v>40</v>
      </c>
      <c r="M37" s="68">
        <v>72</v>
      </c>
      <c r="N37" s="68">
        <f>SUM(D37:M37)</f>
        <v>388</v>
      </c>
      <c r="AD37" s="55"/>
      <c r="AE37" s="55"/>
      <c r="AF37" s="55"/>
      <c r="AG37" s="55"/>
      <c r="AH37" s="55"/>
      <c r="AI37" s="55"/>
      <c r="AJ37" s="55"/>
      <c r="AK37" s="55"/>
      <c r="AL37" s="55"/>
      <c r="AM37" s="55"/>
    </row>
    <row r="38" spans="2:39" ht="11.25" customHeight="1" x14ac:dyDescent="0.2">
      <c r="B38" s="130"/>
      <c r="C38" s="67" t="s">
        <v>43</v>
      </c>
      <c r="D38" s="46">
        <v>72</v>
      </c>
      <c r="E38" s="46">
        <v>74</v>
      </c>
      <c r="F38" s="46">
        <v>79</v>
      </c>
      <c r="G38" s="46">
        <v>57</v>
      </c>
      <c r="H38" s="46">
        <v>79</v>
      </c>
      <c r="I38" s="46">
        <v>93</v>
      </c>
      <c r="J38" s="46">
        <v>78</v>
      </c>
      <c r="K38" s="46">
        <v>74</v>
      </c>
      <c r="L38" s="46">
        <v>75</v>
      </c>
      <c r="M38" s="46">
        <v>111</v>
      </c>
      <c r="N38" s="46">
        <f>SUM(D38:M38)</f>
        <v>792</v>
      </c>
      <c r="AD38" s="55"/>
      <c r="AE38" s="55"/>
      <c r="AF38" s="55"/>
      <c r="AG38" s="55"/>
      <c r="AH38" s="55"/>
      <c r="AI38" s="55"/>
      <c r="AJ38" s="55"/>
      <c r="AK38" s="55"/>
      <c r="AL38" s="55"/>
      <c r="AM38" s="55"/>
    </row>
    <row r="39" spans="2:39" ht="11.25" customHeight="1" x14ac:dyDescent="0.2">
      <c r="B39" s="131"/>
      <c r="C39" s="22" t="s">
        <v>44</v>
      </c>
      <c r="D39" s="48">
        <f t="shared" ref="D39:N39" si="11">SUM(D37:D38)</f>
        <v>90</v>
      </c>
      <c r="E39" s="48">
        <f t="shared" si="11"/>
        <v>106</v>
      </c>
      <c r="F39" s="48">
        <f t="shared" si="11"/>
        <v>97</v>
      </c>
      <c r="G39" s="48">
        <f t="shared" si="11"/>
        <v>92</v>
      </c>
      <c r="H39" s="48">
        <f t="shared" si="11"/>
        <v>111</v>
      </c>
      <c r="I39" s="48">
        <f t="shared" si="11"/>
        <v>151</v>
      </c>
      <c r="J39" s="48">
        <f t="shared" si="11"/>
        <v>120</v>
      </c>
      <c r="K39" s="48">
        <f t="shared" si="11"/>
        <v>115</v>
      </c>
      <c r="L39" s="48">
        <f t="shared" si="11"/>
        <v>115</v>
      </c>
      <c r="M39" s="48">
        <f t="shared" si="11"/>
        <v>183</v>
      </c>
      <c r="N39" s="48">
        <f t="shared" si="11"/>
        <v>1180</v>
      </c>
      <c r="AD39" s="55"/>
      <c r="AE39" s="55"/>
      <c r="AF39" s="55"/>
      <c r="AG39" s="55"/>
      <c r="AH39" s="55"/>
      <c r="AI39" s="55"/>
      <c r="AJ39" s="55"/>
      <c r="AK39" s="55"/>
      <c r="AL39" s="55"/>
      <c r="AM39" s="55"/>
    </row>
    <row r="40" spans="2:39" ht="11.25" customHeight="1" x14ac:dyDescent="0.2">
      <c r="B40" s="135" t="s">
        <v>45</v>
      </c>
      <c r="C40" s="67" t="s">
        <v>42</v>
      </c>
      <c r="D40" s="46">
        <v>8</v>
      </c>
      <c r="E40" s="46">
        <v>14</v>
      </c>
      <c r="F40" s="46">
        <v>5</v>
      </c>
      <c r="G40" s="46">
        <v>18</v>
      </c>
      <c r="H40" s="46">
        <v>10</v>
      </c>
      <c r="I40" s="46">
        <v>18</v>
      </c>
      <c r="J40" s="46">
        <v>17</v>
      </c>
      <c r="K40" s="46">
        <v>14</v>
      </c>
      <c r="L40" s="46">
        <v>11</v>
      </c>
      <c r="M40" s="46">
        <v>14</v>
      </c>
      <c r="N40" s="46">
        <f>SUM(D40:M40)</f>
        <v>129</v>
      </c>
      <c r="AD40" s="55"/>
      <c r="AE40" s="55"/>
      <c r="AF40" s="55"/>
      <c r="AG40" s="55"/>
      <c r="AH40" s="55"/>
      <c r="AI40" s="55"/>
      <c r="AJ40" s="55"/>
      <c r="AK40" s="55"/>
      <c r="AL40" s="55"/>
      <c r="AM40" s="55"/>
    </row>
    <row r="41" spans="2:39" ht="11.25" customHeight="1" x14ac:dyDescent="0.2">
      <c r="B41" s="133"/>
      <c r="C41" s="67" t="s">
        <v>43</v>
      </c>
      <c r="D41" s="46">
        <v>25</v>
      </c>
      <c r="E41" s="46">
        <v>25</v>
      </c>
      <c r="F41" s="46">
        <v>20</v>
      </c>
      <c r="G41" s="46">
        <v>21</v>
      </c>
      <c r="H41" s="46">
        <v>27</v>
      </c>
      <c r="I41" s="46">
        <v>17</v>
      </c>
      <c r="J41" s="46">
        <v>12</v>
      </c>
      <c r="K41" s="46">
        <v>18</v>
      </c>
      <c r="L41" s="46">
        <v>23</v>
      </c>
      <c r="M41" s="46">
        <v>19</v>
      </c>
      <c r="N41" s="46">
        <f>SUM(D41:M41)</f>
        <v>207</v>
      </c>
      <c r="AD41" s="55"/>
      <c r="AE41" s="55"/>
      <c r="AF41" s="55"/>
      <c r="AG41" s="55"/>
      <c r="AH41" s="55"/>
      <c r="AI41" s="55"/>
      <c r="AJ41" s="55"/>
      <c r="AK41" s="55"/>
      <c r="AL41" s="55"/>
      <c r="AM41" s="55"/>
    </row>
    <row r="42" spans="2:39" ht="11.25" customHeight="1" x14ac:dyDescent="0.2">
      <c r="B42" s="134"/>
      <c r="C42" s="22" t="s">
        <v>44</v>
      </c>
      <c r="D42" s="48">
        <f t="shared" ref="D42:N42" si="12">SUM(D40:D41)</f>
        <v>33</v>
      </c>
      <c r="E42" s="48">
        <f t="shared" si="12"/>
        <v>39</v>
      </c>
      <c r="F42" s="48">
        <f t="shared" si="12"/>
        <v>25</v>
      </c>
      <c r="G42" s="48">
        <f t="shared" si="12"/>
        <v>39</v>
      </c>
      <c r="H42" s="48">
        <f t="shared" si="12"/>
        <v>37</v>
      </c>
      <c r="I42" s="48">
        <f t="shared" si="12"/>
        <v>35</v>
      </c>
      <c r="J42" s="48">
        <f t="shared" si="12"/>
        <v>29</v>
      </c>
      <c r="K42" s="48">
        <f t="shared" si="12"/>
        <v>32</v>
      </c>
      <c r="L42" s="48">
        <f t="shared" si="12"/>
        <v>34</v>
      </c>
      <c r="M42" s="48">
        <f t="shared" si="12"/>
        <v>33</v>
      </c>
      <c r="N42" s="48">
        <f t="shared" si="12"/>
        <v>336</v>
      </c>
      <c r="AD42" s="55"/>
      <c r="AE42" s="55"/>
      <c r="AF42" s="55"/>
      <c r="AG42" s="55"/>
      <c r="AH42" s="55"/>
      <c r="AI42" s="55"/>
      <c r="AJ42" s="55"/>
      <c r="AK42" s="55"/>
      <c r="AL42" s="55"/>
      <c r="AM42" s="55"/>
    </row>
    <row r="43" spans="2:39" x14ac:dyDescent="0.2">
      <c r="B43" s="13" t="s">
        <v>16</v>
      </c>
      <c r="C43" s="13"/>
      <c r="D43" s="50">
        <f t="shared" ref="D43:N43" si="13">D27+D30+D33+D36+D39+D42</f>
        <v>393</v>
      </c>
      <c r="E43" s="50">
        <f t="shared" si="13"/>
        <v>415</v>
      </c>
      <c r="F43" s="50">
        <f t="shared" si="13"/>
        <v>439</v>
      </c>
      <c r="G43" s="50">
        <f t="shared" si="13"/>
        <v>491</v>
      </c>
      <c r="H43" s="50">
        <f t="shared" si="13"/>
        <v>551</v>
      </c>
      <c r="I43" s="50">
        <f t="shared" si="13"/>
        <v>602</v>
      </c>
      <c r="J43" s="50">
        <f t="shared" si="13"/>
        <v>602</v>
      </c>
      <c r="K43" s="50">
        <f t="shared" si="13"/>
        <v>625</v>
      </c>
      <c r="L43" s="50">
        <f t="shared" si="13"/>
        <v>685</v>
      </c>
      <c r="M43" s="50">
        <f t="shared" si="13"/>
        <v>695</v>
      </c>
      <c r="N43" s="50">
        <f t="shared" si="13"/>
        <v>5498</v>
      </c>
      <c r="AD43" s="55"/>
      <c r="AE43" s="55"/>
      <c r="AF43" s="55"/>
      <c r="AG43" s="55"/>
      <c r="AH43" s="55"/>
      <c r="AI43" s="55"/>
      <c r="AJ43" s="55"/>
      <c r="AK43" s="55"/>
      <c r="AL43" s="55"/>
      <c r="AM43" s="55"/>
    </row>
    <row r="44" spans="2:39" x14ac:dyDescent="0.2">
      <c r="B44" s="4"/>
      <c r="C44" s="4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2:39" x14ac:dyDescent="0.2">
      <c r="B45" s="8" t="s">
        <v>20</v>
      </c>
      <c r="C45" s="8" t="s">
        <v>121</v>
      </c>
      <c r="D45" s="9">
        <v>2000</v>
      </c>
      <c r="E45" s="9">
        <v>2001</v>
      </c>
      <c r="F45" s="9">
        <v>2002</v>
      </c>
      <c r="G45" s="9">
        <v>2003</v>
      </c>
      <c r="H45" s="9">
        <v>2004</v>
      </c>
      <c r="I45" s="9">
        <v>2005</v>
      </c>
      <c r="J45" s="9">
        <v>2006</v>
      </c>
      <c r="K45" s="9">
        <v>2007</v>
      </c>
      <c r="L45" s="9">
        <v>2008</v>
      </c>
      <c r="M45" s="9">
        <v>2009</v>
      </c>
      <c r="N45" s="10" t="s">
        <v>167</v>
      </c>
    </row>
    <row r="46" spans="2:39" x14ac:dyDescent="0.2">
      <c r="B46" s="129" t="s">
        <v>21</v>
      </c>
      <c r="C46" s="80" t="s">
        <v>42</v>
      </c>
      <c r="D46" s="68">
        <v>29</v>
      </c>
      <c r="E46" s="68">
        <v>34</v>
      </c>
      <c r="F46" s="68">
        <v>39</v>
      </c>
      <c r="G46" s="68">
        <v>29</v>
      </c>
      <c r="H46" s="68">
        <v>33</v>
      </c>
      <c r="I46" s="68">
        <v>40</v>
      </c>
      <c r="J46" s="68">
        <v>50</v>
      </c>
      <c r="K46" s="68">
        <v>62</v>
      </c>
      <c r="L46" s="68">
        <v>67</v>
      </c>
      <c r="M46" s="68">
        <v>54</v>
      </c>
      <c r="N46" s="68">
        <f>SUM(D46:M46)</f>
        <v>437</v>
      </c>
      <c r="AD46" s="55"/>
      <c r="AE46" s="55"/>
      <c r="AF46" s="55"/>
      <c r="AG46" s="55"/>
      <c r="AH46" s="55"/>
      <c r="AI46" s="55"/>
      <c r="AJ46" s="55"/>
      <c r="AK46" s="55"/>
      <c r="AL46" s="55"/>
      <c r="AM46" s="55"/>
    </row>
    <row r="47" spans="2:39" ht="11.25" customHeight="1" x14ac:dyDescent="0.2">
      <c r="B47" s="130"/>
      <c r="C47" s="67" t="s">
        <v>43</v>
      </c>
      <c r="D47" s="46">
        <v>38</v>
      </c>
      <c r="E47" s="46">
        <v>44</v>
      </c>
      <c r="F47" s="46">
        <v>47</v>
      </c>
      <c r="G47" s="46">
        <v>44</v>
      </c>
      <c r="H47" s="46">
        <v>56</v>
      </c>
      <c r="I47" s="46">
        <v>42</v>
      </c>
      <c r="J47" s="46">
        <v>61</v>
      </c>
      <c r="K47" s="46">
        <v>56</v>
      </c>
      <c r="L47" s="46">
        <v>64</v>
      </c>
      <c r="M47" s="46">
        <v>54</v>
      </c>
      <c r="N47" s="46">
        <f>SUM(D47:M47)</f>
        <v>506</v>
      </c>
      <c r="AD47" s="55"/>
      <c r="AE47" s="55"/>
      <c r="AF47" s="55"/>
      <c r="AG47" s="55"/>
      <c r="AH47" s="55"/>
      <c r="AI47" s="55"/>
      <c r="AJ47" s="55"/>
      <c r="AK47" s="55"/>
      <c r="AL47" s="55"/>
      <c r="AM47" s="55"/>
    </row>
    <row r="48" spans="2:39" ht="11.25" customHeight="1" x14ac:dyDescent="0.2">
      <c r="B48" s="131"/>
      <c r="C48" s="22" t="s">
        <v>44</v>
      </c>
      <c r="D48" s="48">
        <f t="shared" ref="D48:M48" si="14">SUM(D46:D47)</f>
        <v>67</v>
      </c>
      <c r="E48" s="48">
        <f t="shared" si="14"/>
        <v>78</v>
      </c>
      <c r="F48" s="48">
        <f t="shared" si="14"/>
        <v>86</v>
      </c>
      <c r="G48" s="48">
        <f t="shared" si="14"/>
        <v>73</v>
      </c>
      <c r="H48" s="48">
        <f t="shared" si="14"/>
        <v>89</v>
      </c>
      <c r="I48" s="48">
        <f t="shared" si="14"/>
        <v>82</v>
      </c>
      <c r="J48" s="48">
        <f t="shared" si="14"/>
        <v>111</v>
      </c>
      <c r="K48" s="48">
        <f t="shared" si="14"/>
        <v>118</v>
      </c>
      <c r="L48" s="48">
        <f t="shared" si="14"/>
        <v>131</v>
      </c>
      <c r="M48" s="48">
        <f t="shared" si="14"/>
        <v>108</v>
      </c>
      <c r="N48" s="48">
        <f>SUM(N46:N47)</f>
        <v>943</v>
      </c>
      <c r="AD48" s="55"/>
      <c r="AE48" s="55"/>
      <c r="AF48" s="55"/>
      <c r="AG48" s="55"/>
      <c r="AH48" s="55"/>
      <c r="AI48" s="55"/>
      <c r="AJ48" s="55"/>
      <c r="AK48" s="55"/>
      <c r="AL48" s="55"/>
      <c r="AM48" s="55"/>
    </row>
    <row r="49" spans="2:39" x14ac:dyDescent="0.2">
      <c r="B49" s="129" t="s">
        <v>22</v>
      </c>
      <c r="C49" s="80" t="s">
        <v>42</v>
      </c>
      <c r="D49" s="68">
        <v>44</v>
      </c>
      <c r="E49" s="68">
        <v>41</v>
      </c>
      <c r="F49" s="68">
        <v>64</v>
      </c>
      <c r="G49" s="68">
        <v>67</v>
      </c>
      <c r="H49" s="68">
        <v>70</v>
      </c>
      <c r="I49" s="68">
        <v>72</v>
      </c>
      <c r="J49" s="68">
        <v>76</v>
      </c>
      <c r="K49" s="68">
        <v>117</v>
      </c>
      <c r="L49" s="68">
        <v>138</v>
      </c>
      <c r="M49" s="68">
        <v>114</v>
      </c>
      <c r="N49" s="68">
        <f>SUM(D49:M49)</f>
        <v>803</v>
      </c>
      <c r="AD49" s="55"/>
      <c r="AE49" s="55"/>
      <c r="AF49" s="55"/>
      <c r="AG49" s="55"/>
      <c r="AH49" s="55"/>
      <c r="AI49" s="55"/>
      <c r="AJ49" s="55"/>
      <c r="AK49" s="55"/>
      <c r="AL49" s="55"/>
      <c r="AM49" s="55"/>
    </row>
    <row r="50" spans="2:39" ht="11.25" customHeight="1" x14ac:dyDescent="0.2">
      <c r="B50" s="130"/>
      <c r="C50" s="67" t="s">
        <v>43</v>
      </c>
      <c r="D50" s="46">
        <v>73</v>
      </c>
      <c r="E50" s="46">
        <v>70</v>
      </c>
      <c r="F50" s="46">
        <v>68</v>
      </c>
      <c r="G50" s="46">
        <v>93</v>
      </c>
      <c r="H50" s="46">
        <v>73</v>
      </c>
      <c r="I50" s="46">
        <v>75</v>
      </c>
      <c r="J50" s="46">
        <v>108</v>
      </c>
      <c r="K50" s="46">
        <v>108</v>
      </c>
      <c r="L50" s="46">
        <v>139</v>
      </c>
      <c r="M50" s="46">
        <v>137</v>
      </c>
      <c r="N50" s="46">
        <f>SUM(D50:M50)</f>
        <v>944</v>
      </c>
      <c r="AD50" s="55"/>
      <c r="AE50" s="55"/>
      <c r="AF50" s="55"/>
      <c r="AG50" s="55"/>
      <c r="AH50" s="55"/>
      <c r="AI50" s="55"/>
      <c r="AJ50" s="55"/>
      <c r="AK50" s="55"/>
      <c r="AL50" s="55"/>
      <c r="AM50" s="55"/>
    </row>
    <row r="51" spans="2:39" ht="11.25" customHeight="1" x14ac:dyDescent="0.2">
      <c r="B51" s="131"/>
      <c r="C51" s="22" t="s">
        <v>44</v>
      </c>
      <c r="D51" s="48">
        <f t="shared" ref="D51:M51" si="15">SUM(D49:D50)</f>
        <v>117</v>
      </c>
      <c r="E51" s="48">
        <f t="shared" si="15"/>
        <v>111</v>
      </c>
      <c r="F51" s="48">
        <f t="shared" si="15"/>
        <v>132</v>
      </c>
      <c r="G51" s="48">
        <f t="shared" si="15"/>
        <v>160</v>
      </c>
      <c r="H51" s="48">
        <f t="shared" si="15"/>
        <v>143</v>
      </c>
      <c r="I51" s="48">
        <f t="shared" si="15"/>
        <v>147</v>
      </c>
      <c r="J51" s="48">
        <f t="shared" si="15"/>
        <v>184</v>
      </c>
      <c r="K51" s="48">
        <f t="shared" si="15"/>
        <v>225</v>
      </c>
      <c r="L51" s="48">
        <f t="shared" si="15"/>
        <v>277</v>
      </c>
      <c r="M51" s="48">
        <f t="shared" si="15"/>
        <v>251</v>
      </c>
      <c r="N51" s="48">
        <f>SUM(N49:N50)</f>
        <v>1747</v>
      </c>
      <c r="AD51" s="55"/>
      <c r="AE51" s="55"/>
      <c r="AF51" s="55"/>
      <c r="AG51" s="55"/>
      <c r="AH51" s="55"/>
      <c r="AI51" s="55"/>
      <c r="AJ51" s="55"/>
      <c r="AK51" s="55"/>
      <c r="AL51" s="55"/>
      <c r="AM51" s="55"/>
    </row>
    <row r="52" spans="2:39" ht="11.25" customHeight="1" x14ac:dyDescent="0.2">
      <c r="B52" s="132" t="s">
        <v>180</v>
      </c>
      <c r="C52" s="80" t="s">
        <v>42</v>
      </c>
      <c r="D52" s="68">
        <v>60</v>
      </c>
      <c r="E52" s="68">
        <v>59</v>
      </c>
      <c r="F52" s="68">
        <v>69</v>
      </c>
      <c r="G52" s="68">
        <v>68</v>
      </c>
      <c r="H52" s="68">
        <v>64</v>
      </c>
      <c r="I52" s="68">
        <v>68</v>
      </c>
      <c r="J52" s="68">
        <v>64</v>
      </c>
      <c r="K52" s="68">
        <v>89</v>
      </c>
      <c r="L52" s="68">
        <v>109</v>
      </c>
      <c r="M52" s="68">
        <v>106</v>
      </c>
      <c r="N52" s="68">
        <f>SUM(D52:M52)</f>
        <v>756</v>
      </c>
      <c r="AD52" s="55"/>
      <c r="AE52" s="55"/>
      <c r="AF52" s="55"/>
      <c r="AG52" s="55"/>
      <c r="AH52" s="55"/>
      <c r="AI52" s="55"/>
      <c r="AJ52" s="55"/>
      <c r="AK52" s="55"/>
      <c r="AL52" s="55"/>
      <c r="AM52" s="55"/>
    </row>
    <row r="53" spans="2:39" ht="11.25" customHeight="1" x14ac:dyDescent="0.2">
      <c r="B53" s="133"/>
      <c r="C53" s="67" t="s">
        <v>43</v>
      </c>
      <c r="D53" s="46">
        <v>118</v>
      </c>
      <c r="E53" s="46">
        <v>125</v>
      </c>
      <c r="F53" s="46">
        <v>114</v>
      </c>
      <c r="G53" s="46">
        <v>123</v>
      </c>
      <c r="H53" s="46">
        <v>123</v>
      </c>
      <c r="I53" s="46">
        <v>157</v>
      </c>
      <c r="J53" s="46">
        <v>148</v>
      </c>
      <c r="K53" s="46">
        <v>180</v>
      </c>
      <c r="L53" s="46">
        <v>184</v>
      </c>
      <c r="M53" s="46">
        <v>171</v>
      </c>
      <c r="N53" s="46">
        <f>SUM(D53:M53)</f>
        <v>1443</v>
      </c>
      <c r="AD53" s="55"/>
      <c r="AE53" s="55"/>
      <c r="AF53" s="55"/>
      <c r="AG53" s="55"/>
      <c r="AH53" s="55"/>
      <c r="AI53" s="55"/>
      <c r="AJ53" s="55"/>
      <c r="AK53" s="55"/>
      <c r="AL53" s="55"/>
      <c r="AM53" s="55"/>
    </row>
    <row r="54" spans="2:39" ht="11.25" customHeight="1" x14ac:dyDescent="0.2">
      <c r="B54" s="134"/>
      <c r="C54" s="22" t="s">
        <v>44</v>
      </c>
      <c r="D54" s="48">
        <f t="shared" ref="D54:M54" si="16">SUM(D52:D53)</f>
        <v>178</v>
      </c>
      <c r="E54" s="48">
        <f t="shared" si="16"/>
        <v>184</v>
      </c>
      <c r="F54" s="48">
        <f t="shared" si="16"/>
        <v>183</v>
      </c>
      <c r="G54" s="48">
        <f t="shared" si="16"/>
        <v>191</v>
      </c>
      <c r="H54" s="48">
        <f t="shared" si="16"/>
        <v>187</v>
      </c>
      <c r="I54" s="48">
        <f t="shared" si="16"/>
        <v>225</v>
      </c>
      <c r="J54" s="48">
        <f t="shared" si="16"/>
        <v>212</v>
      </c>
      <c r="K54" s="48">
        <f t="shared" si="16"/>
        <v>269</v>
      </c>
      <c r="L54" s="48">
        <f t="shared" si="16"/>
        <v>293</v>
      </c>
      <c r="M54" s="48">
        <f t="shared" si="16"/>
        <v>277</v>
      </c>
      <c r="N54" s="48">
        <f>SUM(N52:N53)</f>
        <v>2199</v>
      </c>
      <c r="AD54" s="55"/>
      <c r="AE54" s="55"/>
      <c r="AF54" s="55"/>
      <c r="AG54" s="55"/>
      <c r="AH54" s="55"/>
      <c r="AI54" s="55"/>
      <c r="AJ54" s="55"/>
      <c r="AK54" s="55"/>
      <c r="AL54" s="55"/>
      <c r="AM54" s="55"/>
    </row>
    <row r="55" spans="2:39" x14ac:dyDescent="0.2">
      <c r="B55" s="129" t="s">
        <v>24</v>
      </c>
      <c r="C55" s="80" t="s">
        <v>42</v>
      </c>
      <c r="D55" s="68">
        <v>17</v>
      </c>
      <c r="E55" s="68">
        <v>17</v>
      </c>
      <c r="F55" s="68">
        <v>22</v>
      </c>
      <c r="G55" s="68">
        <v>20</v>
      </c>
      <c r="H55" s="68">
        <v>29</v>
      </c>
      <c r="I55" s="68">
        <v>22</v>
      </c>
      <c r="J55" s="68">
        <v>16</v>
      </c>
      <c r="K55" s="68">
        <v>25</v>
      </c>
      <c r="L55" s="68">
        <v>30</v>
      </c>
      <c r="M55" s="68">
        <v>39</v>
      </c>
      <c r="N55" s="68">
        <f>SUM(D55:M55)</f>
        <v>237</v>
      </c>
      <c r="AD55" s="55"/>
      <c r="AE55" s="55"/>
      <c r="AF55" s="55"/>
      <c r="AG55" s="55"/>
      <c r="AH55" s="55"/>
      <c r="AI55" s="55"/>
      <c r="AJ55" s="55"/>
      <c r="AK55" s="55"/>
      <c r="AL55" s="55"/>
      <c r="AM55" s="55"/>
    </row>
    <row r="56" spans="2:39" ht="11.25" customHeight="1" x14ac:dyDescent="0.2">
      <c r="B56" s="130"/>
      <c r="C56" s="67" t="s">
        <v>43</v>
      </c>
      <c r="D56" s="46">
        <v>107</v>
      </c>
      <c r="E56" s="46">
        <v>96</v>
      </c>
      <c r="F56" s="46">
        <v>113</v>
      </c>
      <c r="G56" s="46">
        <v>82</v>
      </c>
      <c r="H56" s="46">
        <v>94</v>
      </c>
      <c r="I56" s="46">
        <v>102</v>
      </c>
      <c r="J56" s="46">
        <v>106</v>
      </c>
      <c r="K56" s="46">
        <v>98</v>
      </c>
      <c r="L56" s="46">
        <v>111</v>
      </c>
      <c r="M56" s="46">
        <v>89</v>
      </c>
      <c r="N56" s="46">
        <f>SUM(D56:M56)</f>
        <v>998</v>
      </c>
      <c r="AD56" s="55"/>
      <c r="AE56" s="55"/>
      <c r="AF56" s="55"/>
      <c r="AG56" s="55"/>
      <c r="AH56" s="55"/>
      <c r="AI56" s="55"/>
      <c r="AJ56" s="55"/>
      <c r="AK56" s="55"/>
      <c r="AL56" s="55"/>
      <c r="AM56" s="55"/>
    </row>
    <row r="57" spans="2:39" ht="11.25" customHeight="1" x14ac:dyDescent="0.2">
      <c r="B57" s="131"/>
      <c r="C57" s="22" t="s">
        <v>44</v>
      </c>
      <c r="D57" s="48">
        <f t="shared" ref="D57:M57" si="17">SUM(D55:D56)</f>
        <v>124</v>
      </c>
      <c r="E57" s="48">
        <f t="shared" si="17"/>
        <v>113</v>
      </c>
      <c r="F57" s="48">
        <f t="shared" si="17"/>
        <v>135</v>
      </c>
      <c r="G57" s="48">
        <f t="shared" si="17"/>
        <v>102</v>
      </c>
      <c r="H57" s="48">
        <f t="shared" si="17"/>
        <v>123</v>
      </c>
      <c r="I57" s="48">
        <f t="shared" si="17"/>
        <v>124</v>
      </c>
      <c r="J57" s="48">
        <f t="shared" si="17"/>
        <v>122</v>
      </c>
      <c r="K57" s="48">
        <f t="shared" si="17"/>
        <v>123</v>
      </c>
      <c r="L57" s="48">
        <f t="shared" si="17"/>
        <v>141</v>
      </c>
      <c r="M57" s="48">
        <f t="shared" si="17"/>
        <v>128</v>
      </c>
      <c r="N57" s="48">
        <f>SUM(N55:N56)</f>
        <v>1235</v>
      </c>
      <c r="AD57" s="55"/>
      <c r="AE57" s="55"/>
      <c r="AF57" s="55"/>
      <c r="AG57" s="55"/>
      <c r="AH57" s="55"/>
      <c r="AI57" s="55"/>
      <c r="AJ57" s="55"/>
      <c r="AK57" s="55"/>
      <c r="AL57" s="55"/>
      <c r="AM57" s="55"/>
    </row>
    <row r="58" spans="2:39" x14ac:dyDescent="0.2">
      <c r="B58" s="129" t="s">
        <v>166</v>
      </c>
      <c r="C58" s="80" t="s">
        <v>42</v>
      </c>
      <c r="D58" s="68">
        <v>66</v>
      </c>
      <c r="E58" s="68">
        <v>57</v>
      </c>
      <c r="F58" s="68">
        <v>77</v>
      </c>
      <c r="G58" s="68">
        <v>76</v>
      </c>
      <c r="H58" s="68">
        <v>79</v>
      </c>
      <c r="I58" s="68">
        <v>106</v>
      </c>
      <c r="J58" s="68">
        <v>112</v>
      </c>
      <c r="K58" s="68">
        <v>145</v>
      </c>
      <c r="L58" s="68">
        <v>184</v>
      </c>
      <c r="M58" s="68">
        <v>178</v>
      </c>
      <c r="N58" s="68">
        <f>SUM(D58:M58)</f>
        <v>1080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5"/>
    </row>
    <row r="59" spans="2:39" ht="11.25" customHeight="1" x14ac:dyDescent="0.2">
      <c r="B59" s="130"/>
      <c r="C59" s="67" t="s">
        <v>43</v>
      </c>
      <c r="D59" s="46">
        <v>69</v>
      </c>
      <c r="E59" s="46">
        <v>94</v>
      </c>
      <c r="F59" s="46">
        <v>77</v>
      </c>
      <c r="G59" s="46">
        <v>82</v>
      </c>
      <c r="H59" s="46">
        <v>110</v>
      </c>
      <c r="I59" s="46">
        <v>114</v>
      </c>
      <c r="J59" s="46">
        <v>104</v>
      </c>
      <c r="K59" s="46">
        <v>101</v>
      </c>
      <c r="L59" s="46">
        <v>153</v>
      </c>
      <c r="M59" s="46">
        <v>158</v>
      </c>
      <c r="N59" s="46">
        <f>SUM(D59:M59)</f>
        <v>1062</v>
      </c>
      <c r="AD59" s="55"/>
      <c r="AE59" s="55"/>
      <c r="AF59" s="55"/>
      <c r="AG59" s="55"/>
      <c r="AH59" s="55"/>
      <c r="AI59" s="55"/>
      <c r="AJ59" s="55"/>
      <c r="AK59" s="55"/>
      <c r="AL59" s="55"/>
      <c r="AM59" s="55"/>
    </row>
    <row r="60" spans="2:39" ht="11.25" customHeight="1" x14ac:dyDescent="0.2">
      <c r="B60" s="131"/>
      <c r="C60" s="22" t="s">
        <v>44</v>
      </c>
      <c r="D60" s="48">
        <f t="shared" ref="D60:M60" si="18">SUM(D58:D59)</f>
        <v>135</v>
      </c>
      <c r="E60" s="48">
        <f t="shared" si="18"/>
        <v>151</v>
      </c>
      <c r="F60" s="48">
        <f t="shared" si="18"/>
        <v>154</v>
      </c>
      <c r="G60" s="48">
        <f t="shared" si="18"/>
        <v>158</v>
      </c>
      <c r="H60" s="48">
        <f t="shared" si="18"/>
        <v>189</v>
      </c>
      <c r="I60" s="48">
        <f t="shared" si="18"/>
        <v>220</v>
      </c>
      <c r="J60" s="48">
        <f t="shared" si="18"/>
        <v>216</v>
      </c>
      <c r="K60" s="48">
        <f t="shared" si="18"/>
        <v>246</v>
      </c>
      <c r="L60" s="48">
        <f t="shared" si="18"/>
        <v>337</v>
      </c>
      <c r="M60" s="48">
        <f t="shared" si="18"/>
        <v>336</v>
      </c>
      <c r="N60" s="48">
        <f>SUM(N58:N59)</f>
        <v>2142</v>
      </c>
      <c r="AD60" s="55"/>
      <c r="AE60" s="55"/>
      <c r="AF60" s="55"/>
      <c r="AG60" s="55"/>
      <c r="AH60" s="55"/>
      <c r="AI60" s="55"/>
      <c r="AJ60" s="55"/>
      <c r="AK60" s="55"/>
      <c r="AL60" s="55"/>
      <c r="AM60" s="55"/>
    </row>
    <row r="61" spans="2:39" ht="11.25" customHeight="1" x14ac:dyDescent="0.2">
      <c r="B61" s="135" t="s">
        <v>45</v>
      </c>
      <c r="C61" s="67" t="s">
        <v>42</v>
      </c>
      <c r="D61" s="46">
        <v>10</v>
      </c>
      <c r="E61" s="46">
        <v>17</v>
      </c>
      <c r="F61" s="46">
        <v>24</v>
      </c>
      <c r="G61" s="46">
        <v>20</v>
      </c>
      <c r="H61" s="46">
        <v>32</v>
      </c>
      <c r="I61" s="46">
        <v>35</v>
      </c>
      <c r="J61" s="46">
        <v>29</v>
      </c>
      <c r="K61" s="46">
        <v>21</v>
      </c>
      <c r="L61" s="46">
        <v>32</v>
      </c>
      <c r="M61" s="46">
        <v>27</v>
      </c>
      <c r="N61" s="46">
        <f>SUM(D61:M61)</f>
        <v>247</v>
      </c>
      <c r="AD61" s="55"/>
      <c r="AE61" s="55"/>
      <c r="AF61" s="55"/>
      <c r="AG61" s="55"/>
      <c r="AH61" s="55"/>
      <c r="AI61" s="55"/>
      <c r="AJ61" s="55"/>
      <c r="AK61" s="55"/>
      <c r="AL61" s="55"/>
      <c r="AM61" s="55"/>
    </row>
    <row r="62" spans="2:39" ht="11.25" customHeight="1" x14ac:dyDescent="0.2">
      <c r="B62" s="133"/>
      <c r="C62" s="67" t="s">
        <v>43</v>
      </c>
      <c r="D62" s="46">
        <v>16</v>
      </c>
      <c r="E62" s="46">
        <v>23</v>
      </c>
      <c r="F62" s="46">
        <v>25</v>
      </c>
      <c r="G62" s="46">
        <v>19</v>
      </c>
      <c r="H62" s="46">
        <v>19</v>
      </c>
      <c r="I62" s="46">
        <v>22</v>
      </c>
      <c r="J62" s="46">
        <v>31</v>
      </c>
      <c r="K62" s="46">
        <v>28</v>
      </c>
      <c r="L62" s="46">
        <v>34</v>
      </c>
      <c r="M62" s="46">
        <v>21</v>
      </c>
      <c r="N62" s="46">
        <f>SUM(D62:M62)</f>
        <v>238</v>
      </c>
      <c r="AD62" s="55"/>
      <c r="AE62" s="55"/>
      <c r="AF62" s="55"/>
      <c r="AG62" s="55"/>
      <c r="AH62" s="55"/>
      <c r="AI62" s="55"/>
      <c r="AJ62" s="55"/>
      <c r="AK62" s="55"/>
      <c r="AL62" s="55"/>
      <c r="AM62" s="55"/>
    </row>
    <row r="63" spans="2:39" ht="11.25" customHeight="1" x14ac:dyDescent="0.2">
      <c r="B63" s="134"/>
      <c r="C63" s="22" t="s">
        <v>44</v>
      </c>
      <c r="D63" s="48">
        <f t="shared" ref="D63:M63" si="19">SUM(D61:D62)</f>
        <v>26</v>
      </c>
      <c r="E63" s="48">
        <f t="shared" si="19"/>
        <v>40</v>
      </c>
      <c r="F63" s="48">
        <f t="shared" si="19"/>
        <v>49</v>
      </c>
      <c r="G63" s="48">
        <f t="shared" si="19"/>
        <v>39</v>
      </c>
      <c r="H63" s="48">
        <f t="shared" si="19"/>
        <v>51</v>
      </c>
      <c r="I63" s="48">
        <f t="shared" si="19"/>
        <v>57</v>
      </c>
      <c r="J63" s="48">
        <f t="shared" si="19"/>
        <v>60</v>
      </c>
      <c r="K63" s="48">
        <f t="shared" si="19"/>
        <v>49</v>
      </c>
      <c r="L63" s="48">
        <f t="shared" si="19"/>
        <v>66</v>
      </c>
      <c r="M63" s="48">
        <f t="shared" si="19"/>
        <v>48</v>
      </c>
      <c r="N63" s="48">
        <f>SUM(N61:N62)</f>
        <v>485</v>
      </c>
      <c r="AD63" s="55"/>
      <c r="AE63" s="55"/>
      <c r="AF63" s="55"/>
      <c r="AG63" s="55"/>
      <c r="AH63" s="55"/>
      <c r="AI63" s="55"/>
      <c r="AJ63" s="55"/>
      <c r="AK63" s="55"/>
      <c r="AL63" s="55"/>
      <c r="AM63" s="55"/>
    </row>
    <row r="64" spans="2:39" x14ac:dyDescent="0.2">
      <c r="B64" s="8" t="s">
        <v>16</v>
      </c>
      <c r="C64" s="8"/>
      <c r="D64" s="50">
        <f t="shared" ref="D64:M64" si="20">D48+D51+D54+D57+D60+D63</f>
        <v>647</v>
      </c>
      <c r="E64" s="50">
        <f t="shared" si="20"/>
        <v>677</v>
      </c>
      <c r="F64" s="50">
        <f t="shared" si="20"/>
        <v>739</v>
      </c>
      <c r="G64" s="50">
        <f t="shared" si="20"/>
        <v>723</v>
      </c>
      <c r="H64" s="50">
        <f t="shared" si="20"/>
        <v>782</v>
      </c>
      <c r="I64" s="50">
        <f t="shared" si="20"/>
        <v>855</v>
      </c>
      <c r="J64" s="50">
        <f t="shared" si="20"/>
        <v>905</v>
      </c>
      <c r="K64" s="50">
        <f t="shared" si="20"/>
        <v>1030</v>
      </c>
      <c r="L64" s="50">
        <f t="shared" si="20"/>
        <v>1245</v>
      </c>
      <c r="M64" s="50">
        <f t="shared" si="20"/>
        <v>1148</v>
      </c>
      <c r="N64" s="50">
        <f>N48+N51+N54+N57+N60+N63</f>
        <v>8751</v>
      </c>
      <c r="AD64" s="55"/>
      <c r="AE64" s="55"/>
      <c r="AF64" s="55"/>
      <c r="AG64" s="55"/>
      <c r="AH64" s="55"/>
      <c r="AI64" s="55"/>
      <c r="AJ64" s="55"/>
      <c r="AK64" s="55"/>
      <c r="AL64" s="55"/>
      <c r="AM64" s="55"/>
    </row>
    <row r="65" spans="2:29" x14ac:dyDescent="0.2">
      <c r="B65" s="67"/>
      <c r="C65" s="67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2:29" x14ac:dyDescent="0.2">
      <c r="B66" s="8" t="s">
        <v>20</v>
      </c>
      <c r="C66" s="8" t="s">
        <v>121</v>
      </c>
      <c r="D66" s="9">
        <v>2010</v>
      </c>
      <c r="E66" s="9">
        <v>2011</v>
      </c>
      <c r="F66" s="9">
        <v>2012</v>
      </c>
      <c r="G66" s="9">
        <v>2013</v>
      </c>
      <c r="H66" s="9">
        <v>2014</v>
      </c>
      <c r="I66" s="9">
        <v>2015</v>
      </c>
      <c r="J66" s="9">
        <v>2016</v>
      </c>
      <c r="K66" s="9">
        <v>2017</v>
      </c>
      <c r="L66" s="9">
        <v>2018</v>
      </c>
      <c r="M66" s="9">
        <v>2019</v>
      </c>
      <c r="N66" s="10" t="s">
        <v>327</v>
      </c>
    </row>
    <row r="67" spans="2:29" x14ac:dyDescent="0.2">
      <c r="B67" s="129" t="s">
        <v>21</v>
      </c>
      <c r="C67" s="80" t="s">
        <v>42</v>
      </c>
      <c r="D67" s="68">
        <v>46</v>
      </c>
      <c r="E67" s="68">
        <v>41</v>
      </c>
      <c r="F67" s="7">
        <v>68</v>
      </c>
      <c r="G67" s="68">
        <v>73</v>
      </c>
      <c r="H67" s="68">
        <v>73</v>
      </c>
      <c r="I67" s="68">
        <v>71</v>
      </c>
      <c r="J67" s="68">
        <v>84</v>
      </c>
      <c r="K67" s="68">
        <v>64</v>
      </c>
      <c r="L67" s="68" t="s">
        <v>209</v>
      </c>
      <c r="M67" s="68" t="s">
        <v>209</v>
      </c>
      <c r="N67" s="68">
        <f>SUM(D67:M67)</f>
        <v>520</v>
      </c>
      <c r="U67" s="55"/>
      <c r="V67" s="55"/>
      <c r="W67" s="55"/>
      <c r="AA67" s="55"/>
      <c r="AB67" s="55"/>
      <c r="AC67" s="55"/>
    </row>
    <row r="68" spans="2:29" ht="11.25" customHeight="1" x14ac:dyDescent="0.2">
      <c r="B68" s="130"/>
      <c r="C68" s="67" t="s">
        <v>43</v>
      </c>
      <c r="D68" s="46">
        <v>52</v>
      </c>
      <c r="E68" s="46">
        <v>62</v>
      </c>
      <c r="F68" s="7">
        <v>61</v>
      </c>
      <c r="G68" s="46">
        <v>69</v>
      </c>
      <c r="H68" s="46">
        <v>78</v>
      </c>
      <c r="I68" s="46">
        <v>62</v>
      </c>
      <c r="J68" s="46">
        <v>60</v>
      </c>
      <c r="K68" s="46">
        <v>67</v>
      </c>
      <c r="L68" s="46" t="s">
        <v>209</v>
      </c>
      <c r="M68" s="46" t="s">
        <v>209</v>
      </c>
      <c r="N68" s="46">
        <f>SUM(D68:M68)</f>
        <v>511</v>
      </c>
      <c r="U68" s="55"/>
      <c r="V68" s="55"/>
      <c r="W68" s="55"/>
      <c r="AA68" s="55"/>
      <c r="AB68" s="55"/>
      <c r="AC68" s="55"/>
    </row>
    <row r="69" spans="2:29" ht="11.25" customHeight="1" x14ac:dyDescent="0.2">
      <c r="B69" s="131"/>
      <c r="C69" s="22" t="s">
        <v>44</v>
      </c>
      <c r="D69" s="48">
        <f t="shared" ref="D69:K69" si="21">SUM(D67:D68)</f>
        <v>98</v>
      </c>
      <c r="E69" s="48">
        <f t="shared" si="21"/>
        <v>103</v>
      </c>
      <c r="F69" s="48">
        <f t="shared" si="21"/>
        <v>129</v>
      </c>
      <c r="G69" s="48">
        <f t="shared" si="21"/>
        <v>142</v>
      </c>
      <c r="H69" s="48">
        <f t="shared" si="21"/>
        <v>151</v>
      </c>
      <c r="I69" s="48">
        <f t="shared" si="21"/>
        <v>133</v>
      </c>
      <c r="J69" s="48">
        <f t="shared" si="21"/>
        <v>144</v>
      </c>
      <c r="K69" s="48">
        <f t="shared" si="21"/>
        <v>131</v>
      </c>
      <c r="L69" s="48" t="s">
        <v>209</v>
      </c>
      <c r="M69" s="48" t="s">
        <v>209</v>
      </c>
      <c r="N69" s="48">
        <f>SUM(N67:N68)</f>
        <v>1031</v>
      </c>
      <c r="U69" s="55"/>
      <c r="V69" s="55"/>
      <c r="W69" s="55"/>
      <c r="AA69" s="55"/>
      <c r="AB69" s="55"/>
      <c r="AC69" s="55"/>
    </row>
    <row r="70" spans="2:29" x14ac:dyDescent="0.2">
      <c r="B70" s="129" t="s">
        <v>22</v>
      </c>
      <c r="C70" s="80" t="s">
        <v>42</v>
      </c>
      <c r="D70" s="68">
        <v>125</v>
      </c>
      <c r="E70" s="68">
        <v>135</v>
      </c>
      <c r="F70" s="68">
        <v>161</v>
      </c>
      <c r="G70" s="68">
        <v>156</v>
      </c>
      <c r="H70" s="68">
        <v>173</v>
      </c>
      <c r="I70" s="68">
        <v>207</v>
      </c>
      <c r="J70" s="68">
        <v>166</v>
      </c>
      <c r="K70" s="68">
        <v>179</v>
      </c>
      <c r="L70" s="68" t="s">
        <v>209</v>
      </c>
      <c r="M70" s="68" t="s">
        <v>209</v>
      </c>
      <c r="N70" s="68">
        <f>SUM(D70:M70)</f>
        <v>1302</v>
      </c>
      <c r="U70" s="55"/>
      <c r="V70" s="55"/>
      <c r="W70" s="55"/>
      <c r="AA70" s="55"/>
      <c r="AB70" s="55"/>
      <c r="AC70" s="55"/>
    </row>
    <row r="71" spans="2:29" ht="11.25" customHeight="1" x14ac:dyDescent="0.2">
      <c r="B71" s="130"/>
      <c r="C71" s="67" t="s">
        <v>43</v>
      </c>
      <c r="D71" s="46">
        <v>122</v>
      </c>
      <c r="E71" s="46">
        <v>125</v>
      </c>
      <c r="F71" s="46">
        <v>126</v>
      </c>
      <c r="G71" s="46">
        <v>123</v>
      </c>
      <c r="H71" s="46">
        <v>118</v>
      </c>
      <c r="I71" s="46">
        <v>129</v>
      </c>
      <c r="J71" s="46">
        <v>152</v>
      </c>
      <c r="K71" s="46">
        <v>122</v>
      </c>
      <c r="L71" s="46" t="s">
        <v>209</v>
      </c>
      <c r="M71" s="46" t="s">
        <v>209</v>
      </c>
      <c r="N71" s="46">
        <f>SUM(D71:M71)</f>
        <v>1017</v>
      </c>
      <c r="U71" s="55"/>
      <c r="V71" s="55"/>
      <c r="W71" s="55"/>
      <c r="AA71" s="55"/>
      <c r="AB71" s="55"/>
      <c r="AC71" s="55"/>
    </row>
    <row r="72" spans="2:29" ht="11.25" customHeight="1" x14ac:dyDescent="0.2">
      <c r="B72" s="131"/>
      <c r="C72" s="22" t="s">
        <v>44</v>
      </c>
      <c r="D72" s="48">
        <f t="shared" ref="D72:K72" si="22">SUM(D70:D71)</f>
        <v>247</v>
      </c>
      <c r="E72" s="48">
        <f t="shared" si="22"/>
        <v>260</v>
      </c>
      <c r="F72" s="48">
        <f t="shared" si="22"/>
        <v>287</v>
      </c>
      <c r="G72" s="48">
        <f t="shared" si="22"/>
        <v>279</v>
      </c>
      <c r="H72" s="48">
        <f t="shared" si="22"/>
        <v>291</v>
      </c>
      <c r="I72" s="48">
        <f t="shared" si="22"/>
        <v>336</v>
      </c>
      <c r="J72" s="48">
        <f t="shared" si="22"/>
        <v>318</v>
      </c>
      <c r="K72" s="48">
        <f t="shared" si="22"/>
        <v>301</v>
      </c>
      <c r="L72" s="48" t="s">
        <v>209</v>
      </c>
      <c r="M72" s="48" t="s">
        <v>209</v>
      </c>
      <c r="N72" s="48">
        <f>SUM(N70:N71)</f>
        <v>2319</v>
      </c>
      <c r="U72" s="55"/>
      <c r="V72" s="55"/>
      <c r="W72" s="55"/>
      <c r="AA72" s="55"/>
      <c r="AB72" s="55"/>
      <c r="AC72" s="55"/>
    </row>
    <row r="73" spans="2:29" ht="11.25" customHeight="1" x14ac:dyDescent="0.2">
      <c r="B73" s="132" t="s">
        <v>180</v>
      </c>
      <c r="C73" s="80" t="s">
        <v>42</v>
      </c>
      <c r="D73" s="68">
        <v>96</v>
      </c>
      <c r="E73" s="68">
        <v>129</v>
      </c>
      <c r="F73" s="68">
        <v>138</v>
      </c>
      <c r="G73" s="68">
        <v>132</v>
      </c>
      <c r="H73" s="68">
        <v>145</v>
      </c>
      <c r="I73" s="68">
        <v>119</v>
      </c>
      <c r="J73" s="68">
        <v>110</v>
      </c>
      <c r="K73" s="68">
        <v>134</v>
      </c>
      <c r="L73" s="68" t="s">
        <v>209</v>
      </c>
      <c r="M73" s="68" t="s">
        <v>209</v>
      </c>
      <c r="N73" s="68">
        <f>SUM(D73:M73)</f>
        <v>1003</v>
      </c>
      <c r="U73" s="55"/>
      <c r="V73" s="55"/>
      <c r="W73" s="55"/>
      <c r="AA73" s="55"/>
      <c r="AB73" s="55"/>
      <c r="AC73" s="55"/>
    </row>
    <row r="74" spans="2:29" ht="11.25" customHeight="1" x14ac:dyDescent="0.2">
      <c r="B74" s="133"/>
      <c r="C74" s="67" t="s">
        <v>43</v>
      </c>
      <c r="D74" s="46">
        <v>186</v>
      </c>
      <c r="E74" s="46">
        <v>211</v>
      </c>
      <c r="F74" s="46">
        <v>192</v>
      </c>
      <c r="G74" s="46">
        <v>228</v>
      </c>
      <c r="H74" s="46">
        <v>203</v>
      </c>
      <c r="I74" s="46">
        <v>199</v>
      </c>
      <c r="J74" s="46">
        <v>187</v>
      </c>
      <c r="K74" s="46">
        <v>206</v>
      </c>
      <c r="L74" s="46" t="s">
        <v>209</v>
      </c>
      <c r="M74" s="46" t="s">
        <v>209</v>
      </c>
      <c r="N74" s="46">
        <f>SUM(D74:M74)</f>
        <v>1612</v>
      </c>
      <c r="U74" s="55"/>
      <c r="V74" s="55"/>
      <c r="W74" s="55"/>
      <c r="AA74" s="55"/>
      <c r="AB74" s="55"/>
      <c r="AC74" s="55"/>
    </row>
    <row r="75" spans="2:29" ht="11.25" customHeight="1" x14ac:dyDescent="0.2">
      <c r="B75" s="134"/>
      <c r="C75" s="22" t="s">
        <v>44</v>
      </c>
      <c r="D75" s="48">
        <f t="shared" ref="D75:K75" si="23">SUM(D73:D74)</f>
        <v>282</v>
      </c>
      <c r="E75" s="48">
        <f t="shared" si="23"/>
        <v>340</v>
      </c>
      <c r="F75" s="48">
        <f t="shared" si="23"/>
        <v>330</v>
      </c>
      <c r="G75" s="48">
        <f t="shared" si="23"/>
        <v>360</v>
      </c>
      <c r="H75" s="48">
        <f t="shared" si="23"/>
        <v>348</v>
      </c>
      <c r="I75" s="48">
        <f t="shared" si="23"/>
        <v>318</v>
      </c>
      <c r="J75" s="48">
        <f t="shared" si="23"/>
        <v>297</v>
      </c>
      <c r="K75" s="48">
        <f t="shared" si="23"/>
        <v>340</v>
      </c>
      <c r="L75" s="48" t="s">
        <v>209</v>
      </c>
      <c r="M75" s="48" t="s">
        <v>209</v>
      </c>
      <c r="N75" s="48">
        <f>SUM(N73:N74)</f>
        <v>2615</v>
      </c>
      <c r="U75" s="55"/>
      <c r="V75" s="55"/>
      <c r="W75" s="55"/>
      <c r="AA75" s="55"/>
      <c r="AB75" s="55"/>
      <c r="AC75" s="55"/>
    </row>
    <row r="76" spans="2:29" x14ac:dyDescent="0.2">
      <c r="B76" s="129" t="s">
        <v>24</v>
      </c>
      <c r="C76" s="80" t="s">
        <v>42</v>
      </c>
      <c r="D76" s="68">
        <v>27</v>
      </c>
      <c r="E76" s="68">
        <v>44</v>
      </c>
      <c r="F76" s="68">
        <v>37</v>
      </c>
      <c r="G76" s="68">
        <v>45</v>
      </c>
      <c r="H76" s="68">
        <v>43</v>
      </c>
      <c r="I76" s="68">
        <v>49</v>
      </c>
      <c r="J76" s="68">
        <v>35</v>
      </c>
      <c r="K76" s="68">
        <v>59</v>
      </c>
      <c r="L76" s="68" t="s">
        <v>209</v>
      </c>
      <c r="M76" s="68" t="s">
        <v>209</v>
      </c>
      <c r="N76" s="68">
        <f>SUM(D76:M76)</f>
        <v>339</v>
      </c>
      <c r="U76" s="55"/>
      <c r="V76" s="55"/>
      <c r="W76" s="55"/>
      <c r="AA76" s="55"/>
      <c r="AB76" s="55"/>
      <c r="AC76" s="55"/>
    </row>
    <row r="77" spans="2:29" ht="11.25" customHeight="1" x14ac:dyDescent="0.2">
      <c r="B77" s="130"/>
      <c r="C77" s="67" t="s">
        <v>43</v>
      </c>
      <c r="D77" s="46">
        <v>100</v>
      </c>
      <c r="E77" s="46">
        <v>131</v>
      </c>
      <c r="F77" s="46">
        <v>145</v>
      </c>
      <c r="G77" s="46">
        <v>148</v>
      </c>
      <c r="H77" s="46">
        <v>116</v>
      </c>
      <c r="I77" s="46">
        <v>121</v>
      </c>
      <c r="J77" s="46">
        <v>144</v>
      </c>
      <c r="K77" s="46">
        <v>142</v>
      </c>
      <c r="L77" s="46" t="s">
        <v>209</v>
      </c>
      <c r="M77" s="46" t="s">
        <v>209</v>
      </c>
      <c r="N77" s="46">
        <f>SUM(D77:M77)</f>
        <v>1047</v>
      </c>
      <c r="U77" s="55"/>
      <c r="V77" s="55"/>
      <c r="W77" s="55"/>
      <c r="AA77" s="55"/>
      <c r="AB77" s="55"/>
      <c r="AC77" s="55"/>
    </row>
    <row r="78" spans="2:29" ht="11.25" customHeight="1" x14ac:dyDescent="0.2">
      <c r="B78" s="131"/>
      <c r="C78" s="22" t="s">
        <v>44</v>
      </c>
      <c r="D78" s="48">
        <f t="shared" ref="D78:K78" si="24">SUM(D76:D77)</f>
        <v>127</v>
      </c>
      <c r="E78" s="48">
        <f t="shared" si="24"/>
        <v>175</v>
      </c>
      <c r="F78" s="48">
        <f t="shared" si="24"/>
        <v>182</v>
      </c>
      <c r="G78" s="48">
        <f t="shared" si="24"/>
        <v>193</v>
      </c>
      <c r="H78" s="48">
        <f t="shared" si="24"/>
        <v>159</v>
      </c>
      <c r="I78" s="48">
        <f t="shared" si="24"/>
        <v>170</v>
      </c>
      <c r="J78" s="48">
        <f t="shared" si="24"/>
        <v>179</v>
      </c>
      <c r="K78" s="48">
        <f t="shared" si="24"/>
        <v>201</v>
      </c>
      <c r="L78" s="48" t="s">
        <v>209</v>
      </c>
      <c r="M78" s="48" t="s">
        <v>209</v>
      </c>
      <c r="N78" s="48">
        <f>SUM(N76:N77)</f>
        <v>1386</v>
      </c>
      <c r="U78" s="55"/>
      <c r="V78" s="55"/>
      <c r="W78" s="55"/>
      <c r="AA78" s="55"/>
      <c r="AB78" s="55"/>
      <c r="AC78" s="55"/>
    </row>
    <row r="79" spans="2:29" x14ac:dyDescent="0.2">
      <c r="B79" s="129" t="s">
        <v>166</v>
      </c>
      <c r="C79" s="80" t="s">
        <v>42</v>
      </c>
      <c r="D79" s="68">
        <v>224</v>
      </c>
      <c r="E79" s="68">
        <v>231</v>
      </c>
      <c r="F79" s="68">
        <v>290</v>
      </c>
      <c r="G79" s="68">
        <v>283</v>
      </c>
      <c r="H79" s="68">
        <v>267</v>
      </c>
      <c r="I79" s="68">
        <v>279</v>
      </c>
      <c r="J79" s="68">
        <v>255</v>
      </c>
      <c r="K79" s="68">
        <v>291</v>
      </c>
      <c r="L79" s="68" t="s">
        <v>209</v>
      </c>
      <c r="M79" s="68" t="s">
        <v>209</v>
      </c>
      <c r="N79" s="68">
        <f>SUM(D79:M79)</f>
        <v>2120</v>
      </c>
      <c r="U79" s="55"/>
      <c r="V79" s="55"/>
      <c r="W79" s="55"/>
      <c r="AA79" s="55"/>
      <c r="AB79" s="55"/>
      <c r="AC79" s="55"/>
    </row>
    <row r="80" spans="2:29" ht="11.25" customHeight="1" x14ac:dyDescent="0.2">
      <c r="B80" s="130"/>
      <c r="C80" s="67" t="s">
        <v>43</v>
      </c>
      <c r="D80" s="46">
        <v>163</v>
      </c>
      <c r="E80" s="46">
        <v>165</v>
      </c>
      <c r="F80" s="46">
        <v>181</v>
      </c>
      <c r="G80" s="46">
        <v>202</v>
      </c>
      <c r="H80" s="46">
        <v>178</v>
      </c>
      <c r="I80" s="46">
        <v>152</v>
      </c>
      <c r="J80" s="46">
        <v>177</v>
      </c>
      <c r="K80" s="46">
        <v>186</v>
      </c>
      <c r="L80" s="46" t="s">
        <v>209</v>
      </c>
      <c r="M80" s="46" t="s">
        <v>209</v>
      </c>
      <c r="N80" s="46">
        <f>SUM(D80:M80)</f>
        <v>1404</v>
      </c>
      <c r="U80" s="55"/>
      <c r="V80" s="55"/>
      <c r="W80" s="55"/>
      <c r="AA80" s="55"/>
      <c r="AB80" s="55"/>
      <c r="AC80" s="55"/>
    </row>
    <row r="81" spans="2:29" ht="11.25" customHeight="1" x14ac:dyDescent="0.2">
      <c r="B81" s="131"/>
      <c r="C81" s="22" t="s">
        <v>44</v>
      </c>
      <c r="D81" s="48">
        <f t="shared" ref="D81:K81" si="25">SUM(D79:D80)</f>
        <v>387</v>
      </c>
      <c r="E81" s="48">
        <f t="shared" si="25"/>
        <v>396</v>
      </c>
      <c r="F81" s="48">
        <f t="shared" si="25"/>
        <v>471</v>
      </c>
      <c r="G81" s="48">
        <f t="shared" si="25"/>
        <v>485</v>
      </c>
      <c r="H81" s="48">
        <f t="shared" si="25"/>
        <v>445</v>
      </c>
      <c r="I81" s="48">
        <f t="shared" si="25"/>
        <v>431</v>
      </c>
      <c r="J81" s="48">
        <f t="shared" si="25"/>
        <v>432</v>
      </c>
      <c r="K81" s="48">
        <f t="shared" si="25"/>
        <v>477</v>
      </c>
      <c r="L81" s="48" t="s">
        <v>209</v>
      </c>
      <c r="M81" s="48" t="s">
        <v>209</v>
      </c>
      <c r="N81" s="48">
        <f>SUM(N79:N80)</f>
        <v>3524</v>
      </c>
      <c r="U81" s="55"/>
      <c r="V81" s="55"/>
      <c r="W81" s="55"/>
      <c r="AA81" s="55"/>
      <c r="AB81" s="55"/>
      <c r="AC81" s="55"/>
    </row>
    <row r="82" spans="2:29" ht="11.25" customHeight="1" x14ac:dyDescent="0.2">
      <c r="B82" s="135" t="s">
        <v>45</v>
      </c>
      <c r="C82" s="67" t="s">
        <v>42</v>
      </c>
      <c r="D82" s="46">
        <v>27</v>
      </c>
      <c r="E82" s="68">
        <v>30</v>
      </c>
      <c r="F82" s="46">
        <v>28</v>
      </c>
      <c r="G82" s="46">
        <v>31</v>
      </c>
      <c r="H82" s="46">
        <v>29</v>
      </c>
      <c r="I82" s="46">
        <v>31</v>
      </c>
      <c r="J82" s="46">
        <v>23</v>
      </c>
      <c r="K82" s="46">
        <v>23</v>
      </c>
      <c r="L82" s="46" t="s">
        <v>209</v>
      </c>
      <c r="M82" s="46" t="s">
        <v>209</v>
      </c>
      <c r="N82" s="46">
        <f>SUM(D82:M82)</f>
        <v>222</v>
      </c>
      <c r="U82" s="55"/>
      <c r="V82" s="55"/>
      <c r="W82" s="55"/>
      <c r="AA82" s="55"/>
      <c r="AB82" s="55"/>
      <c r="AC82" s="55"/>
    </row>
    <row r="83" spans="2:29" ht="11.25" customHeight="1" x14ac:dyDescent="0.2">
      <c r="B83" s="133"/>
      <c r="C83" s="67" t="s">
        <v>43</v>
      </c>
      <c r="D83" s="46">
        <v>17</v>
      </c>
      <c r="E83" s="46">
        <v>25</v>
      </c>
      <c r="F83" s="46">
        <v>34</v>
      </c>
      <c r="G83" s="46">
        <v>34</v>
      </c>
      <c r="H83" s="46">
        <v>25</v>
      </c>
      <c r="I83" s="46">
        <v>17</v>
      </c>
      <c r="J83" s="46">
        <v>17</v>
      </c>
      <c r="K83" s="46">
        <v>20</v>
      </c>
      <c r="L83" s="46" t="s">
        <v>209</v>
      </c>
      <c r="M83" s="46" t="s">
        <v>209</v>
      </c>
      <c r="N83" s="46">
        <f>SUM(D83:M83)</f>
        <v>189</v>
      </c>
      <c r="U83" s="55"/>
      <c r="V83" s="55"/>
      <c r="W83" s="55"/>
      <c r="AA83" s="55"/>
      <c r="AB83" s="55"/>
      <c r="AC83" s="55"/>
    </row>
    <row r="84" spans="2:29" ht="11.25" customHeight="1" x14ac:dyDescent="0.2">
      <c r="B84" s="134"/>
      <c r="C84" s="22" t="s">
        <v>44</v>
      </c>
      <c r="D84" s="48">
        <f t="shared" ref="D84:K84" si="26">SUM(D82:D83)</f>
        <v>44</v>
      </c>
      <c r="E84" s="48">
        <f t="shared" si="26"/>
        <v>55</v>
      </c>
      <c r="F84" s="48">
        <f t="shared" si="26"/>
        <v>62</v>
      </c>
      <c r="G84" s="48">
        <f t="shared" si="26"/>
        <v>65</v>
      </c>
      <c r="H84" s="48">
        <f t="shared" si="26"/>
        <v>54</v>
      </c>
      <c r="I84" s="48">
        <f t="shared" si="26"/>
        <v>48</v>
      </c>
      <c r="J84" s="48">
        <f t="shared" si="26"/>
        <v>40</v>
      </c>
      <c r="K84" s="48">
        <f t="shared" si="26"/>
        <v>43</v>
      </c>
      <c r="L84" s="48" t="s">
        <v>209</v>
      </c>
      <c r="M84" s="48" t="s">
        <v>209</v>
      </c>
      <c r="N84" s="48">
        <f>SUM(N82:N83)</f>
        <v>411</v>
      </c>
      <c r="U84" s="55"/>
      <c r="V84" s="55"/>
      <c r="W84" s="55"/>
      <c r="AA84" s="55"/>
      <c r="AB84" s="55"/>
      <c r="AC84" s="55"/>
    </row>
    <row r="85" spans="2:29" x14ac:dyDescent="0.2">
      <c r="B85" s="8" t="s">
        <v>16</v>
      </c>
      <c r="C85" s="8"/>
      <c r="D85" s="50">
        <f t="shared" ref="D85:K85" si="27">D69+D72+D75+D78+D81+D84</f>
        <v>1185</v>
      </c>
      <c r="E85" s="50">
        <f t="shared" si="27"/>
        <v>1329</v>
      </c>
      <c r="F85" s="50">
        <f t="shared" si="27"/>
        <v>1461</v>
      </c>
      <c r="G85" s="50">
        <f t="shared" si="27"/>
        <v>1524</v>
      </c>
      <c r="H85" s="50">
        <f t="shared" si="27"/>
        <v>1448</v>
      </c>
      <c r="I85" s="50">
        <f t="shared" si="27"/>
        <v>1436</v>
      </c>
      <c r="J85" s="50">
        <f t="shared" si="27"/>
        <v>1410</v>
      </c>
      <c r="K85" s="50">
        <f t="shared" si="27"/>
        <v>1493</v>
      </c>
      <c r="L85" s="50" t="s">
        <v>209</v>
      </c>
      <c r="M85" s="50" t="s">
        <v>209</v>
      </c>
      <c r="N85" s="50">
        <f>N69+N72+N75+N78+N81+N84</f>
        <v>11286</v>
      </c>
      <c r="U85" s="55"/>
      <c r="V85" s="55"/>
      <c r="W85" s="55"/>
    </row>
    <row r="86" spans="2:29" x14ac:dyDescent="0.2">
      <c r="B86" s="16" t="s">
        <v>187</v>
      </c>
      <c r="C86" s="16"/>
      <c r="D86" s="14"/>
      <c r="E86" s="14"/>
      <c r="F86" s="14"/>
      <c r="G86" s="15"/>
      <c r="H86" s="15"/>
      <c r="I86" s="15"/>
      <c r="J86" s="15"/>
      <c r="K86" s="15"/>
      <c r="L86" s="15"/>
      <c r="M86" s="15"/>
      <c r="N86" s="15"/>
    </row>
    <row r="87" spans="2:29" x14ac:dyDescent="0.2">
      <c r="H87" s="55"/>
    </row>
    <row r="88" spans="2:29" x14ac:dyDescent="0.2">
      <c r="B88" s="123" t="s">
        <v>61</v>
      </c>
      <c r="C88" s="123"/>
      <c r="D88" s="124"/>
      <c r="H88" s="55"/>
    </row>
  </sheetData>
  <mergeCells count="25">
    <mergeCell ref="B88:D88"/>
    <mergeCell ref="B16:B18"/>
    <mergeCell ref="B19:B21"/>
    <mergeCell ref="B25:B27"/>
    <mergeCell ref="B28:B30"/>
    <mergeCell ref="B31:B33"/>
    <mergeCell ref="B37:B39"/>
    <mergeCell ref="B40:B42"/>
    <mergeCell ref="B58:B60"/>
    <mergeCell ref="B67:B69"/>
    <mergeCell ref="B70:B72"/>
    <mergeCell ref="B73:B75"/>
    <mergeCell ref="B76:B78"/>
    <mergeCell ref="B79:B81"/>
    <mergeCell ref="B82:B84"/>
    <mergeCell ref="B4:B6"/>
    <mergeCell ref="B7:B9"/>
    <mergeCell ref="B10:B12"/>
    <mergeCell ref="B61:B63"/>
    <mergeCell ref="B46:B48"/>
    <mergeCell ref="B49:B51"/>
    <mergeCell ref="B52:B54"/>
    <mergeCell ref="B55:B57"/>
    <mergeCell ref="B34:B36"/>
    <mergeCell ref="B13:B15"/>
  </mergeCells>
  <phoneticPr fontId="7" type="noConversion"/>
  <hyperlinks>
    <hyperlink ref="B88:D88" location="Forside!B12" display="Tabeller og figurer"/>
  </hyperlinks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ignoredErrors>
    <ignoredError sqref="B2 N19:N24 N61:N64 N4:N5 N25:N26 N46:N47 N40:N44" unlockedFormula="1"/>
    <ignoredError sqref="D27:M27 D48:H48 G6 D6:F6 H6:M6" formulaRange="1"/>
    <ignoredError sqref="N37:N39 N34:N36 N31:N33 N28:N30 N27 N48 N58:N60 N55:N57 N52:N54 N49:N51 N16:N18 N13:N15 N10:N12 N7:N9 N6" formula="1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AA71"/>
  <sheetViews>
    <sheetView showGridLines="0" showRowColHeaders="0" workbookViewId="0">
      <selection activeCell="B2" sqref="B2"/>
    </sheetView>
  </sheetViews>
  <sheetFormatPr baseColWidth="10" defaultColWidth="8.85546875" defaultRowHeight="11.25" x14ac:dyDescent="0.2"/>
  <cols>
    <col min="1" max="1" width="1.7109375" style="7" customWidth="1"/>
    <col min="2" max="2" width="21.7109375" style="7" customWidth="1"/>
    <col min="3" max="12" width="5.28515625" style="7" customWidth="1"/>
    <col min="13" max="13" width="10.7109375" style="7" customWidth="1"/>
    <col min="14" max="16384" width="8.85546875" style="7"/>
  </cols>
  <sheetData>
    <row r="2" spans="2:16" ht="12.75" x14ac:dyDescent="0.2">
      <c r="B2" s="37" t="str">
        <f>Forside!D26</f>
        <v>Tabell 7  Doktorgrader 1980-2017. Prosentandel avlagt av kvinner, etter fagområde.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O2" s="104"/>
    </row>
    <row r="3" spans="2:16" x14ac:dyDescent="0.2">
      <c r="B3" s="8" t="s">
        <v>20</v>
      </c>
      <c r="C3" s="9">
        <v>1980</v>
      </c>
      <c r="D3" s="9">
        <v>1981</v>
      </c>
      <c r="E3" s="9">
        <v>1982</v>
      </c>
      <c r="F3" s="9">
        <v>1983</v>
      </c>
      <c r="G3" s="9">
        <v>1984</v>
      </c>
      <c r="H3" s="9">
        <v>1985</v>
      </c>
      <c r="I3" s="9">
        <v>1986</v>
      </c>
      <c r="J3" s="9">
        <v>1987</v>
      </c>
      <c r="K3" s="9">
        <v>1988</v>
      </c>
      <c r="L3" s="9">
        <v>1989</v>
      </c>
      <c r="M3" s="10" t="s">
        <v>73</v>
      </c>
    </row>
    <row r="4" spans="2:16" x14ac:dyDescent="0.2">
      <c r="B4" s="67" t="s">
        <v>21</v>
      </c>
      <c r="C4" s="11">
        <f>IF('Tabell 6'!D6&gt;9,'Tabell 6'!D4/'Tabell 6'!D6*100,":")</f>
        <v>27.777777777777779</v>
      </c>
      <c r="D4" s="11">
        <f>IF('Tabell 6'!E6&gt;9,'Tabell 6'!E4/'Tabell 6'!E6*100,":")</f>
        <v>8.3333333333333321</v>
      </c>
      <c r="E4" s="11">
        <f>IF('Tabell 6'!F6&gt;9,'Tabell 6'!F4/'Tabell 6'!F6*100,":")</f>
        <v>27.777777777777779</v>
      </c>
      <c r="F4" s="11" t="str">
        <f>IF('Tabell 6'!G6&gt;9,'Tabell 6'!G4/'Tabell 6'!G6*100,":")</f>
        <v>:</v>
      </c>
      <c r="G4" s="11">
        <f>IF('Tabell 6'!H6&gt;9,'Tabell 6'!H4/'Tabell 6'!H6*100,":")</f>
        <v>22.222222222222221</v>
      </c>
      <c r="H4" s="11">
        <f>IF('Tabell 6'!I6&gt;9,'Tabell 6'!I4/'Tabell 6'!I6*100,":")</f>
        <v>29.411764705882355</v>
      </c>
      <c r="I4" s="11">
        <f>IF('Tabell 6'!J6&gt;9,'Tabell 6'!J4/'Tabell 6'!J6*100,":")</f>
        <v>31.25</v>
      </c>
      <c r="J4" s="11">
        <f>IF('Tabell 6'!K6&gt;9,'Tabell 6'!K4/'Tabell 6'!K6*100,":")</f>
        <v>27.27272727272727</v>
      </c>
      <c r="K4" s="11">
        <f>IF('Tabell 6'!L6&gt;9,'Tabell 6'!L4/'Tabell 6'!L6*100,":")</f>
        <v>26.666666666666668</v>
      </c>
      <c r="L4" s="11">
        <f>IF('Tabell 6'!M6&gt;9,'Tabell 6'!M4/'Tabell 6'!M6*100,":")</f>
        <v>33.333333333333329</v>
      </c>
      <c r="M4" s="11">
        <f>IF('Tabell 6'!N6&gt;9,'Tabell 6'!N4/'Tabell 6'!N6*100,":")</f>
        <v>26.775956284153008</v>
      </c>
      <c r="P4" s="57"/>
    </row>
    <row r="5" spans="2:16" x14ac:dyDescent="0.2">
      <c r="B5" s="67" t="s">
        <v>22</v>
      </c>
      <c r="C5" s="11" t="str">
        <f>IF('Tabell 6'!D9&gt;9,'Tabell 6'!D7/'Tabell 6'!D9*100,":")</f>
        <v>:</v>
      </c>
      <c r="D5" s="11" t="str">
        <f>IF('Tabell 6'!E9&gt;9,'Tabell 6'!E7/'Tabell 6'!E9*100,":")</f>
        <v>:</v>
      </c>
      <c r="E5" s="11" t="str">
        <f>IF('Tabell 6'!F9&gt;9,'Tabell 6'!F7/'Tabell 6'!F9*100,":")</f>
        <v>:</v>
      </c>
      <c r="F5" s="11">
        <f>IF('Tabell 6'!G9&gt;9,'Tabell 6'!G7/'Tabell 6'!G9*100,":")</f>
        <v>15.789473684210526</v>
      </c>
      <c r="G5" s="11">
        <f>IF('Tabell 6'!H9&gt;9,'Tabell 6'!H7/'Tabell 6'!H9*100,":")</f>
        <v>7.6923076923076925</v>
      </c>
      <c r="H5" s="11" t="str">
        <f>IF('Tabell 6'!I9&gt;9,'Tabell 6'!I7/'Tabell 6'!I9*100,":")</f>
        <v>:</v>
      </c>
      <c r="I5" s="11">
        <f>IF('Tabell 6'!J9&gt;9,'Tabell 6'!J7/'Tabell 6'!J9*100,":")</f>
        <v>11.111111111111111</v>
      </c>
      <c r="J5" s="11">
        <f>IF('Tabell 6'!K9&gt;9,'Tabell 6'!K7/'Tabell 6'!K9*100,":")</f>
        <v>8.695652173913043</v>
      </c>
      <c r="K5" s="11">
        <f>IF('Tabell 6'!L9&gt;9,'Tabell 6'!L7/'Tabell 6'!L9*100,":")</f>
        <v>14.814814814814813</v>
      </c>
      <c r="L5" s="11">
        <f>IF('Tabell 6'!M9&gt;9,'Tabell 6'!M7/'Tabell 6'!M9*100,":")</f>
        <v>20</v>
      </c>
      <c r="M5" s="11">
        <f>IF('Tabell 6'!N9&gt;9,'Tabell 6'!N7/'Tabell 6'!N9*100,":")</f>
        <v>12.121212121212121</v>
      </c>
      <c r="P5" s="57"/>
    </row>
    <row r="6" spans="2:16" ht="11.25" customHeight="1" x14ac:dyDescent="0.2">
      <c r="B6" s="103" t="s">
        <v>23</v>
      </c>
      <c r="C6" s="11">
        <f>IF('Tabell 6'!D12&gt;9,'Tabell 6'!D10/'Tabell 6'!D12*100,":")</f>
        <v>3.7037037037037033</v>
      </c>
      <c r="D6" s="11">
        <f>IF('Tabell 6'!E12&gt;9,'Tabell 6'!E10/'Tabell 6'!E12*100,":")</f>
        <v>9.67741935483871</v>
      </c>
      <c r="E6" s="11">
        <f>IF('Tabell 6'!F12&gt;9,'Tabell 6'!F10/'Tabell 6'!F12*100,":")</f>
        <v>14.035087719298245</v>
      </c>
      <c r="F6" s="11">
        <f>IF('Tabell 6'!G12&gt;9,'Tabell 6'!G10/'Tabell 6'!G12*100,":")</f>
        <v>13.333333333333334</v>
      </c>
      <c r="G6" s="11">
        <f>IF('Tabell 6'!H12&gt;9,'Tabell 6'!H10/'Tabell 6'!H12*100,":")</f>
        <v>11.538461538461538</v>
      </c>
      <c r="H6" s="11">
        <f>IF('Tabell 6'!I12&gt;9,'Tabell 6'!I10/'Tabell 6'!I12*100,":")</f>
        <v>20.37037037037037</v>
      </c>
      <c r="I6" s="11">
        <f>IF('Tabell 6'!J12&gt;9,'Tabell 6'!J10/'Tabell 6'!J12*100,":")</f>
        <v>26</v>
      </c>
      <c r="J6" s="11">
        <f>IF('Tabell 6'!K12&gt;9,'Tabell 6'!K10/'Tabell 6'!K12*100,":")</f>
        <v>24.242424242424242</v>
      </c>
      <c r="K6" s="11">
        <f>IF('Tabell 6'!L12&gt;9,'Tabell 6'!L10/'Tabell 6'!L12*100,":")</f>
        <v>19.402985074626866</v>
      </c>
      <c r="L6" s="11">
        <f>IF('Tabell 6'!M12&gt;9,'Tabell 6'!M10/'Tabell 6'!M12*100,":")</f>
        <v>15.942028985507244</v>
      </c>
      <c r="M6" s="11">
        <f>IF('Tabell 6'!N12&gt;9,'Tabell 6'!N10/'Tabell 6'!N12*100,":")</f>
        <v>16.988416988416986</v>
      </c>
      <c r="P6" s="57"/>
    </row>
    <row r="7" spans="2:16" x14ac:dyDescent="0.2">
      <c r="B7" s="67" t="s">
        <v>24</v>
      </c>
      <c r="C7" s="11">
        <f>IF('Tabell 6'!D15&gt;9,'Tabell 6'!D13/'Tabell 6'!D15*100,":")</f>
        <v>1.7241379310344827</v>
      </c>
      <c r="D7" s="11">
        <f>IF('Tabell 6'!E15&gt;9,'Tabell 6'!E13/'Tabell 6'!E15*100,":")</f>
        <v>5.8823529411764701</v>
      </c>
      <c r="E7" s="11">
        <f>IF('Tabell 6'!F15&gt;9,'Tabell 6'!F13/'Tabell 6'!F15*100,":")</f>
        <v>8.5106382978723403</v>
      </c>
      <c r="F7" s="11">
        <f>IF('Tabell 6'!G15&gt;9,'Tabell 6'!G13/'Tabell 6'!G15*100,":")</f>
        <v>10.204081632653061</v>
      </c>
      <c r="G7" s="11">
        <f>IF('Tabell 6'!H15&gt;9,'Tabell 6'!H13/'Tabell 6'!H15*100,":")</f>
        <v>2.3809523809523809</v>
      </c>
      <c r="H7" s="11">
        <f>IF('Tabell 6'!I15&gt;9,'Tabell 6'!I13/'Tabell 6'!I15*100,":")</f>
        <v>9.2592592592592595</v>
      </c>
      <c r="I7" s="11">
        <f>IF('Tabell 6'!J15&gt;9,'Tabell 6'!J13/'Tabell 6'!J15*100,":")</f>
        <v>4.3478260869565215</v>
      </c>
      <c r="J7" s="11">
        <f>IF('Tabell 6'!K15&gt;9,'Tabell 6'!K13/'Tabell 6'!K15*100,":")</f>
        <v>7.6923076923076925</v>
      </c>
      <c r="K7" s="11">
        <f>IF('Tabell 6'!L15&gt;9,'Tabell 6'!L13/'Tabell 6'!L15*100,":")</f>
        <v>6.666666666666667</v>
      </c>
      <c r="L7" s="11">
        <f>IF('Tabell 6'!M15&gt;9,'Tabell 6'!M13/'Tabell 6'!M15*100,":")</f>
        <v>8.235294117647058</v>
      </c>
      <c r="M7" s="11">
        <f>IF('Tabell 6'!N15&gt;9,'Tabell 6'!N13/'Tabell 6'!N15*100,":")</f>
        <v>6.6162570888468801</v>
      </c>
      <c r="P7" s="57"/>
    </row>
    <row r="8" spans="2:16" x14ac:dyDescent="0.2">
      <c r="B8" s="67" t="s">
        <v>166</v>
      </c>
      <c r="C8" s="11">
        <f>IF('Tabell 6'!D18&gt;9,'Tabell 6'!D16/'Tabell 6'!D18*100,":")</f>
        <v>16.949152542372879</v>
      </c>
      <c r="D8" s="11">
        <f>IF('Tabell 6'!E18&gt;9,'Tabell 6'!E16/'Tabell 6'!E18*100,":")</f>
        <v>8.695652173913043</v>
      </c>
      <c r="E8" s="11">
        <f>IF('Tabell 6'!F18&gt;9,'Tabell 6'!F16/'Tabell 6'!F18*100,":")</f>
        <v>6.25</v>
      </c>
      <c r="F8" s="11">
        <f>IF('Tabell 6'!G18&gt;9,'Tabell 6'!G16/'Tabell 6'!G18*100,":")</f>
        <v>13.043478260869565</v>
      </c>
      <c r="G8" s="11">
        <f>IF('Tabell 6'!H18&gt;9,'Tabell 6'!H16/'Tabell 6'!H18*100,":")</f>
        <v>14.864864864864865</v>
      </c>
      <c r="H8" s="11">
        <f>IF('Tabell 6'!I18&gt;9,'Tabell 6'!I16/'Tabell 6'!I18*100,":")</f>
        <v>11.940298507462686</v>
      </c>
      <c r="I8" s="11">
        <f>IF('Tabell 6'!J18&gt;9,'Tabell 6'!J16/'Tabell 6'!J18*100,":")</f>
        <v>21.621621621621621</v>
      </c>
      <c r="J8" s="11">
        <f>IF('Tabell 6'!K18&gt;9,'Tabell 6'!K16/'Tabell 6'!K18*100,":")</f>
        <v>17.910447761194028</v>
      </c>
      <c r="K8" s="11">
        <f>IF('Tabell 6'!L18&gt;9,'Tabell 6'!L16/'Tabell 6'!L18*100,":")</f>
        <v>22.340425531914892</v>
      </c>
      <c r="L8" s="11">
        <f>IF('Tabell 6'!M18&gt;9,'Tabell 6'!M16/'Tabell 6'!M18*100,":")</f>
        <v>17.647058823529413</v>
      </c>
      <c r="M8" s="11">
        <f>IF('Tabell 6'!N18&gt;9,'Tabell 6'!N16/'Tabell 6'!N18*100,":")</f>
        <v>16</v>
      </c>
      <c r="P8" s="57"/>
    </row>
    <row r="9" spans="2:16" ht="22.5" customHeight="1" x14ac:dyDescent="0.2">
      <c r="B9" s="103" t="s">
        <v>45</v>
      </c>
      <c r="C9" s="11">
        <f>IF('Tabell 6'!D21&gt;9,'Tabell 6'!D19/'Tabell 6'!D21*100,":")</f>
        <v>6.25</v>
      </c>
      <c r="D9" s="11">
        <f>IF('Tabell 6'!E21&gt;9,'Tabell 6'!E19/'Tabell 6'!E21*100,":")</f>
        <v>11.111111111111111</v>
      </c>
      <c r="E9" s="11">
        <f>IF('Tabell 6'!F21&gt;9,'Tabell 6'!F19/'Tabell 6'!F21*100,":")</f>
        <v>0</v>
      </c>
      <c r="F9" s="11">
        <f>IF('Tabell 6'!G21&gt;9,'Tabell 6'!G19/'Tabell 6'!G21*100,":")</f>
        <v>5.8823529411764701</v>
      </c>
      <c r="G9" s="11">
        <f>IF('Tabell 6'!H21&gt;9,'Tabell 6'!H19/'Tabell 6'!H21*100,":")</f>
        <v>8</v>
      </c>
      <c r="H9" s="11">
        <f>IF('Tabell 6'!I21&gt;9,'Tabell 6'!I19/'Tabell 6'!I21*100,":")</f>
        <v>30</v>
      </c>
      <c r="I9" s="11">
        <f>IF('Tabell 6'!J21&gt;9,'Tabell 6'!J19/'Tabell 6'!J21*100,":")</f>
        <v>25.641025641025639</v>
      </c>
      <c r="J9" s="11">
        <f>IF('Tabell 6'!K21&gt;9,'Tabell 6'!K19/'Tabell 6'!K21*100,":")</f>
        <v>26.086956521739129</v>
      </c>
      <c r="K9" s="11">
        <f>IF('Tabell 6'!L21&gt;9,'Tabell 6'!L19/'Tabell 6'!L21*100,":")</f>
        <v>20.588235294117645</v>
      </c>
      <c r="L9" s="11">
        <f>IF('Tabell 6'!M21&gt;9,'Tabell 6'!M19/'Tabell 6'!M21*100,":")</f>
        <v>27.27272727272727</v>
      </c>
      <c r="M9" s="11">
        <f>IF('Tabell 6'!N21&gt;9,'Tabell 6'!N19/'Tabell 6'!N21*100,":")</f>
        <v>17.928286852589643</v>
      </c>
      <c r="P9" s="57"/>
    </row>
    <row r="10" spans="2:16" x14ac:dyDescent="0.2">
      <c r="B10" s="8" t="s">
        <v>16</v>
      </c>
      <c r="C10" s="105">
        <f>IF('Tabell 6'!D22&gt;9,SUM('Tabell 6'!D4,'Tabell 6'!D7,'Tabell 6'!D10,'Tabell 6'!D13,'Tabell 6'!D16,'Tabell 6'!D19)/'Tabell 6'!D22*100,":")</f>
        <v>10.160427807486631</v>
      </c>
      <c r="D10" s="105">
        <f>IF('Tabell 6'!E22&gt;9,SUM('Tabell 6'!E4,'Tabell 6'!E7,'Tabell 6'!E10,'Tabell 6'!E13,'Tabell 6'!E16,'Tabell 6'!E19)/'Tabell 6'!E22*100,":")</f>
        <v>8.6705202312138727</v>
      </c>
      <c r="E10" s="105">
        <f>IF('Tabell 6'!F22&gt;9,SUM('Tabell 6'!F4,'Tabell 6'!F7,'Tabell 6'!F10,'Tabell 6'!F13,'Tabell 6'!F16,'Tabell 6'!F19)/'Tabell 6'!F22*100,":")</f>
        <v>10.256410256410255</v>
      </c>
      <c r="F10" s="105">
        <f>IF('Tabell 6'!G22&gt;9,SUM('Tabell 6'!G4,'Tabell 6'!G7,'Tabell 6'!G10,'Tabell 6'!G13,'Tabell 6'!G16,'Tabell 6'!G19)/'Tabell 6'!G22*100,":")</f>
        <v>12.560386473429952</v>
      </c>
      <c r="G10" s="105">
        <f>IF('Tabell 6'!H22&gt;9,SUM('Tabell 6'!H4,'Tabell 6'!H7,'Tabell 6'!H10,'Tabell 6'!H13,'Tabell 6'!H16,'Tabell 6'!H19)/'Tabell 6'!H22*100,":")</f>
        <v>11.160714285714286</v>
      </c>
      <c r="H10" s="105">
        <f>IF('Tabell 6'!I22&gt;9,SUM('Tabell 6'!I4,'Tabell 6'!I7,'Tabell 6'!I10,'Tabell 6'!I13,'Tabell 6'!I16,'Tabell 6'!I19)/'Tabell 6'!I22*100,":")</f>
        <v>15.909090909090908</v>
      </c>
      <c r="I10" s="105">
        <f>IF('Tabell 6'!J22&gt;9,SUM('Tabell 6'!J4,'Tabell 6'!J7,'Tabell 6'!J10,'Tabell 6'!J13,'Tabell 6'!J16,'Tabell 6'!J19)/'Tabell 6'!J22*100,":")</f>
        <v>19.444444444444446</v>
      </c>
      <c r="J10" s="105">
        <f>IF('Tabell 6'!K22&gt;9,SUM('Tabell 6'!K4,'Tabell 6'!K7,'Tabell 6'!K10,'Tabell 6'!K13,'Tabell 6'!K16,'Tabell 6'!K19)/'Tabell 6'!K22*100,":")</f>
        <v>18.181818181818183</v>
      </c>
      <c r="K10" s="105">
        <f>IF('Tabell 6'!L22&gt;9,SUM('Tabell 6'!L4,'Tabell 6'!L7,'Tabell 6'!L10,'Tabell 6'!L13,'Tabell 6'!L16,'Tabell 6'!L19)/'Tabell 6'!L22*100,":")</f>
        <v>18.855218855218855</v>
      </c>
      <c r="L10" s="105">
        <f>IF('Tabell 6'!M22&gt;9,SUM('Tabell 6'!M4,'Tabell 6'!M7,'Tabell 6'!M10,'Tabell 6'!M13,'Tabell 6'!M16,'Tabell 6'!M19)/'Tabell 6'!M22*100,":")</f>
        <v>17.159763313609467</v>
      </c>
      <c r="M10" s="105">
        <f>IF('Tabell 6'!N22&gt;9,SUM('Tabell 6'!N4,'Tabell 6'!N7,'Tabell 6'!N10,'Tabell 6'!N13,'Tabell 6'!N16,'Tabell 6'!N19)/'Tabell 6'!N22*100,":")</f>
        <v>14.876385336743391</v>
      </c>
      <c r="P10" s="57"/>
    </row>
    <row r="11" spans="2:16" x14ac:dyDescent="0.2">
      <c r="B11" s="67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2:16" x14ac:dyDescent="0.2">
      <c r="B12" s="8" t="s">
        <v>20</v>
      </c>
      <c r="C12" s="9">
        <v>1990</v>
      </c>
      <c r="D12" s="9">
        <v>1991</v>
      </c>
      <c r="E12" s="9">
        <v>1992</v>
      </c>
      <c r="F12" s="9">
        <v>1993</v>
      </c>
      <c r="G12" s="9">
        <v>1994</v>
      </c>
      <c r="H12" s="9">
        <v>1995</v>
      </c>
      <c r="I12" s="9">
        <v>1996</v>
      </c>
      <c r="J12" s="9">
        <v>1997</v>
      </c>
      <c r="K12" s="9">
        <v>1998</v>
      </c>
      <c r="L12" s="9">
        <v>1999</v>
      </c>
      <c r="M12" s="10" t="s">
        <v>74</v>
      </c>
    </row>
    <row r="13" spans="2:16" x14ac:dyDescent="0.2">
      <c r="B13" s="67" t="s">
        <v>21</v>
      </c>
      <c r="C13" s="11">
        <f>IF('Tabell 6'!D27&gt;9,'Tabell 6'!D25/'Tabell 6'!D27*100,":")</f>
        <v>47.619047619047613</v>
      </c>
      <c r="D13" s="11">
        <f>IF('Tabell 6'!E27&gt;9,'Tabell 6'!E25/'Tabell 6'!E27*100,":")</f>
        <v>21.212121212121211</v>
      </c>
      <c r="E13" s="11">
        <f>IF('Tabell 6'!F27&gt;9,'Tabell 6'!F25/'Tabell 6'!F27*100,":")</f>
        <v>52</v>
      </c>
      <c r="F13" s="11">
        <f>IF('Tabell 6'!G27&gt;9,'Tabell 6'!G25/'Tabell 6'!G27*100,":")</f>
        <v>26.315789473684209</v>
      </c>
      <c r="G13" s="11">
        <f>IF('Tabell 6'!H27&gt;9,'Tabell 6'!H25/'Tabell 6'!H27*100,":")</f>
        <v>25</v>
      </c>
      <c r="H13" s="11">
        <f>IF('Tabell 6'!I27&gt;9,'Tabell 6'!I25/'Tabell 6'!I27*100,":")</f>
        <v>39.130434782608695</v>
      </c>
      <c r="I13" s="11">
        <f>IF('Tabell 6'!J27&gt;9,'Tabell 6'!J25/'Tabell 6'!J27*100,":")</f>
        <v>51.923076923076927</v>
      </c>
      <c r="J13" s="11">
        <f>IF('Tabell 6'!K27&gt;9,'Tabell 6'!K25/'Tabell 6'!K27*100,":")</f>
        <v>46.551724137931032</v>
      </c>
      <c r="K13" s="11">
        <f>IF('Tabell 6'!L27&gt;9,'Tabell 6'!L25/'Tabell 6'!L27*100,":")</f>
        <v>47.435897435897431</v>
      </c>
      <c r="L13" s="11">
        <f>IF('Tabell 6'!M27&gt;9,'Tabell 6'!M25/'Tabell 6'!M27*100,":")</f>
        <v>53.448275862068961</v>
      </c>
      <c r="M13" s="11">
        <f>IF('Tabell 6'!N27&gt;9,'Tabell 6'!N25/'Tabell 6'!N27*100,":")</f>
        <v>42.31625835189309</v>
      </c>
    </row>
    <row r="14" spans="2:16" x14ac:dyDescent="0.2">
      <c r="B14" s="67" t="s">
        <v>22</v>
      </c>
      <c r="C14" s="11">
        <f>IF('Tabell 6'!D30&gt;9,'Tabell 6'!D28/'Tabell 6'!D30*100,":")</f>
        <v>18.181818181818183</v>
      </c>
      <c r="D14" s="11">
        <f>IF('Tabell 6'!E30&gt;9,'Tabell 6'!E28/'Tabell 6'!E30*100,":")</f>
        <v>31.818181818181817</v>
      </c>
      <c r="E14" s="11">
        <f>IF('Tabell 6'!F30&gt;9,'Tabell 6'!F28/'Tabell 6'!F30*100,":")</f>
        <v>27.118644067796609</v>
      </c>
      <c r="F14" s="11">
        <f>IF('Tabell 6'!G30&gt;9,'Tabell 6'!G28/'Tabell 6'!G30*100,":")</f>
        <v>22.950819672131146</v>
      </c>
      <c r="G14" s="11">
        <f>IF('Tabell 6'!H30&gt;9,'Tabell 6'!H28/'Tabell 6'!H30*100,":")</f>
        <v>35.632183908045981</v>
      </c>
      <c r="H14" s="11">
        <f>IF('Tabell 6'!I30&gt;9,'Tabell 6'!I28/'Tabell 6'!I30*100,":")</f>
        <v>28.571428571428569</v>
      </c>
      <c r="I14" s="11">
        <f>IF('Tabell 6'!J30&gt;9,'Tabell 6'!J28/'Tabell 6'!J30*100,":")</f>
        <v>31.192660550458719</v>
      </c>
      <c r="J14" s="11">
        <f>IF('Tabell 6'!K30&gt;9,'Tabell 6'!K28/'Tabell 6'!K30*100,":")</f>
        <v>44.339622641509436</v>
      </c>
      <c r="K14" s="11">
        <f>IF('Tabell 6'!L30&gt;9,'Tabell 6'!L28/'Tabell 6'!L30*100,":")</f>
        <v>33.333333333333329</v>
      </c>
      <c r="L14" s="11">
        <f>IF('Tabell 6'!M30&gt;9,'Tabell 6'!M28/'Tabell 6'!M30*100,":")</f>
        <v>45.833333333333329</v>
      </c>
      <c r="M14" s="11">
        <f>IF('Tabell 6'!N30&gt;9,'Tabell 6'!N28/'Tabell 6'!N30*100,":")</f>
        <v>33.840749414519905</v>
      </c>
    </row>
    <row r="15" spans="2:16" ht="11.25" customHeight="1" x14ac:dyDescent="0.2">
      <c r="B15" s="103" t="s">
        <v>23</v>
      </c>
      <c r="C15" s="11">
        <f>IF('Tabell 6'!D33&gt;9,'Tabell 6'!D31/'Tabell 6'!D33*100,":")</f>
        <v>17.431192660550458</v>
      </c>
      <c r="D15" s="11">
        <f>IF('Tabell 6'!E33&gt;9,'Tabell 6'!E31/'Tabell 6'!E33*100,":")</f>
        <v>26.271186440677969</v>
      </c>
      <c r="E15" s="11">
        <f>IF('Tabell 6'!F33&gt;9,'Tabell 6'!F31/'Tabell 6'!F33*100,":")</f>
        <v>23.404255319148938</v>
      </c>
      <c r="F15" s="11">
        <f>IF('Tabell 6'!G33&gt;9,'Tabell 6'!G31/'Tabell 6'!G33*100,":")</f>
        <v>21.323529411764707</v>
      </c>
      <c r="G15" s="11">
        <f>IF('Tabell 6'!H33&gt;9,'Tabell 6'!H31/'Tabell 6'!H33*100,":")</f>
        <v>30.128205128205128</v>
      </c>
      <c r="H15" s="11">
        <f>IF('Tabell 6'!I33&gt;9,'Tabell 6'!I31/'Tabell 6'!I33*100,":")</f>
        <v>26.845637583892618</v>
      </c>
      <c r="I15" s="11">
        <f>IF('Tabell 6'!J33&gt;9,'Tabell 6'!J31/'Tabell 6'!J33*100,":")</f>
        <v>32.369942196531795</v>
      </c>
      <c r="J15" s="11">
        <f>IF('Tabell 6'!K33&gt;9,'Tabell 6'!K31/'Tabell 6'!K33*100,":")</f>
        <v>27.956989247311824</v>
      </c>
      <c r="K15" s="11">
        <f>IF('Tabell 6'!L33&gt;9,'Tabell 6'!L31/'Tabell 6'!L33*100,":")</f>
        <v>31.188118811881189</v>
      </c>
      <c r="L15" s="11">
        <f>IF('Tabell 6'!M33&gt;9,'Tabell 6'!M31/'Tabell 6'!M33*100,":")</f>
        <v>37.222222222222221</v>
      </c>
      <c r="M15" s="11">
        <f>IF('Tabell 6'!N33&gt;9,'Tabell 6'!N31/'Tabell 6'!N33*100,":")</f>
        <v>28.193548387096772</v>
      </c>
    </row>
    <row r="16" spans="2:16" x14ac:dyDescent="0.2">
      <c r="B16" s="67" t="s">
        <v>24</v>
      </c>
      <c r="C16" s="11">
        <f>IF('Tabell 6'!D36&gt;9,'Tabell 6'!D34/'Tabell 6'!D36*100,":")</f>
        <v>2.083333333333333</v>
      </c>
      <c r="D16" s="11">
        <f>IF('Tabell 6'!E36&gt;9,'Tabell 6'!E34/'Tabell 6'!E36*100,":")</f>
        <v>6.666666666666667</v>
      </c>
      <c r="E16" s="11">
        <f>IF('Tabell 6'!F36&gt;9,'Tabell 6'!F34/'Tabell 6'!F36*100,":")</f>
        <v>9.7826086956521738</v>
      </c>
      <c r="F16" s="11">
        <f>IF('Tabell 6'!G36&gt;9,'Tabell 6'!G34/'Tabell 6'!G36*100,":")</f>
        <v>15.2</v>
      </c>
      <c r="G16" s="11">
        <f>IF('Tabell 6'!H36&gt;9,'Tabell 6'!H34/'Tabell 6'!H36*100,":")</f>
        <v>20</v>
      </c>
      <c r="H16" s="11">
        <f>IF('Tabell 6'!I36&gt;9,'Tabell 6'!I34/'Tabell 6'!I36*100,":")</f>
        <v>21.138211382113823</v>
      </c>
      <c r="I16" s="11">
        <f>IF('Tabell 6'!J36&gt;9,'Tabell 6'!J34/'Tabell 6'!J36*100,":")</f>
        <v>24.369747899159663</v>
      </c>
      <c r="J16" s="11">
        <f>IF('Tabell 6'!K36&gt;9,'Tabell 6'!K34/'Tabell 6'!K36*100,":")</f>
        <v>14.0625</v>
      </c>
      <c r="K16" s="11">
        <f>IF('Tabell 6'!L36&gt;9,'Tabell 6'!L34/'Tabell 6'!L36*100,":")</f>
        <v>17.692307692307693</v>
      </c>
      <c r="L16" s="11">
        <f>IF('Tabell 6'!M36&gt;9,'Tabell 6'!M34/'Tabell 6'!M36*100,":")</f>
        <v>20.66115702479339</v>
      </c>
      <c r="M16" s="11">
        <f>IF('Tabell 6'!N36&gt;9,'Tabell 6'!N34/'Tabell 6'!N36*100,":")</f>
        <v>15.943312666076173</v>
      </c>
    </row>
    <row r="17" spans="2:27" x14ac:dyDescent="0.2">
      <c r="B17" s="67" t="s">
        <v>166</v>
      </c>
      <c r="C17" s="11">
        <f>IF('Tabell 6'!D39&gt;9,'Tabell 6'!D37/'Tabell 6'!D39*100,":")</f>
        <v>20</v>
      </c>
      <c r="D17" s="11">
        <f>IF('Tabell 6'!E39&gt;9,'Tabell 6'!E37/'Tabell 6'!E39*100,":")</f>
        <v>30.188679245283019</v>
      </c>
      <c r="E17" s="11">
        <f>IF('Tabell 6'!F39&gt;9,'Tabell 6'!F37/'Tabell 6'!F39*100,":")</f>
        <v>18.556701030927837</v>
      </c>
      <c r="F17" s="11">
        <f>IF('Tabell 6'!G39&gt;9,'Tabell 6'!G37/'Tabell 6'!G39*100,":")</f>
        <v>38.04347826086957</v>
      </c>
      <c r="G17" s="11">
        <f>IF('Tabell 6'!H39&gt;9,'Tabell 6'!H37/'Tabell 6'!H39*100,":")</f>
        <v>28.828828828828829</v>
      </c>
      <c r="H17" s="11">
        <f>IF('Tabell 6'!I39&gt;9,'Tabell 6'!I37/'Tabell 6'!I39*100,":")</f>
        <v>38.410596026490069</v>
      </c>
      <c r="I17" s="11">
        <f>IF('Tabell 6'!J39&gt;9,'Tabell 6'!J37/'Tabell 6'!J39*100,":")</f>
        <v>35</v>
      </c>
      <c r="J17" s="11">
        <f>IF('Tabell 6'!K39&gt;9,'Tabell 6'!K37/'Tabell 6'!K39*100,":")</f>
        <v>35.652173913043477</v>
      </c>
      <c r="K17" s="11">
        <f>IF('Tabell 6'!L39&gt;9,'Tabell 6'!L37/'Tabell 6'!L39*100,":")</f>
        <v>34.782608695652172</v>
      </c>
      <c r="L17" s="11">
        <f>IF('Tabell 6'!M39&gt;9,'Tabell 6'!M37/'Tabell 6'!M39*100,":")</f>
        <v>39.344262295081968</v>
      </c>
      <c r="M17" s="11">
        <f>IF('Tabell 6'!N39&gt;9,'Tabell 6'!N37/'Tabell 6'!N39*100,":")</f>
        <v>32.881355932203391</v>
      </c>
    </row>
    <row r="18" spans="2:27" ht="22.5" customHeight="1" x14ac:dyDescent="0.2">
      <c r="B18" s="103" t="s">
        <v>45</v>
      </c>
      <c r="C18" s="11">
        <f>IF('Tabell 6'!D42&gt;9,'Tabell 6'!D40/'Tabell 6'!D42*100,":")</f>
        <v>24.242424242424242</v>
      </c>
      <c r="D18" s="11">
        <f>IF('Tabell 6'!E42&gt;9,'Tabell 6'!E40/'Tabell 6'!E42*100,":")</f>
        <v>35.897435897435898</v>
      </c>
      <c r="E18" s="11">
        <f>IF('Tabell 6'!F42&gt;9,'Tabell 6'!F40/'Tabell 6'!F42*100,":")</f>
        <v>20</v>
      </c>
      <c r="F18" s="11">
        <f>IF('Tabell 6'!G42&gt;9,'Tabell 6'!G40/'Tabell 6'!G42*100,":")</f>
        <v>46.153846153846153</v>
      </c>
      <c r="G18" s="11">
        <f>IF('Tabell 6'!H42&gt;9,'Tabell 6'!H40/'Tabell 6'!H42*100,":")</f>
        <v>27.027027027027028</v>
      </c>
      <c r="H18" s="11">
        <f>IF('Tabell 6'!I42&gt;9,'Tabell 6'!I40/'Tabell 6'!I42*100,":")</f>
        <v>51.428571428571423</v>
      </c>
      <c r="I18" s="11">
        <f>IF('Tabell 6'!J42&gt;9,'Tabell 6'!J40/'Tabell 6'!J42*100,":")</f>
        <v>58.620689655172406</v>
      </c>
      <c r="J18" s="11">
        <f>IF('Tabell 6'!K42&gt;9,'Tabell 6'!K40/'Tabell 6'!K42*100,":")</f>
        <v>43.75</v>
      </c>
      <c r="K18" s="11">
        <f>IF('Tabell 6'!L42&gt;9,'Tabell 6'!L40/'Tabell 6'!L42*100,":")</f>
        <v>32.352941176470587</v>
      </c>
      <c r="L18" s="11">
        <f>IF('Tabell 6'!M42&gt;9,'Tabell 6'!M40/'Tabell 6'!M42*100,":")</f>
        <v>42.424242424242422</v>
      </c>
      <c r="M18" s="11">
        <f>IF('Tabell 6'!N42&gt;9,'Tabell 6'!N40/'Tabell 6'!N42*100,":")</f>
        <v>38.392857142857146</v>
      </c>
    </row>
    <row r="19" spans="2:27" x14ac:dyDescent="0.2">
      <c r="B19" s="8" t="s">
        <v>16</v>
      </c>
      <c r="C19" s="105">
        <f>IF('Tabell 6'!D43&gt;9,SUM('Tabell 6'!D25,'Tabell 6'!D28,'Tabell 6'!D31,'Tabell 6'!D34,'Tabell 6'!D37,'Tabell 6'!D40)/'Tabell 6'!D43*100,":")</f>
        <v>16.539440203562343</v>
      </c>
      <c r="D19" s="105">
        <f>IF('Tabell 6'!E43&gt;9,SUM('Tabell 6'!E25,'Tabell 6'!E28,'Tabell 6'!E31,'Tabell 6'!E34,'Tabell 6'!E37,'Tabell 6'!E40)/'Tabell 6'!E43*100,":")</f>
        <v>24.819277108433734</v>
      </c>
      <c r="E19" s="105">
        <f>IF('Tabell 6'!F43&gt;9,SUM('Tabell 6'!F25,'Tabell 6'!F28,'Tabell 6'!F31,'Tabell 6'!F34,'Tabell 6'!F37,'Tabell 6'!F40)/'Tabell 6'!F43*100,":")</f>
        <v>21.412300683371299</v>
      </c>
      <c r="F19" s="105">
        <f>IF('Tabell 6'!G43&gt;9,SUM('Tabell 6'!G25,'Tabell 6'!G28,'Tabell 6'!G31,'Tabell 6'!G34,'Tabell 6'!G37,'Tabell 6'!G40)/'Tabell 6'!G43*100,":")</f>
        <v>25.45824847250509</v>
      </c>
      <c r="G19" s="105">
        <f>IF('Tabell 6'!H43&gt;9,SUM('Tabell 6'!H25,'Tabell 6'!H28,'Tabell 6'!H31,'Tabell 6'!H34,'Tabell 6'!H37,'Tabell 6'!H40)/'Tabell 6'!H43*100,":")</f>
        <v>27.949183303085302</v>
      </c>
      <c r="H19" s="105">
        <f>IF('Tabell 6'!I43&gt;9,SUM('Tabell 6'!I25,'Tabell 6'!I28,'Tabell 6'!I31,'Tabell 6'!I34,'Tabell 6'!I37,'Tabell 6'!I40)/'Tabell 6'!I43*100,":")</f>
        <v>31.229235880398669</v>
      </c>
      <c r="I19" s="105">
        <f>IF('Tabell 6'!J43&gt;9,SUM('Tabell 6'!J25,'Tabell 6'!J28,'Tabell 6'!J31,'Tabell 6'!J34,'Tabell 6'!J37,'Tabell 6'!J40)/'Tabell 6'!J43*100,":")</f>
        <v>34.053156146179404</v>
      </c>
      <c r="J19" s="105">
        <f>IF('Tabell 6'!K43&gt;9,SUM('Tabell 6'!K25,'Tabell 6'!K28,'Tabell 6'!K31,'Tabell 6'!K34,'Tabell 6'!K37,'Tabell 6'!K40)/'Tabell 6'!K43*100,":")</f>
        <v>31.840000000000003</v>
      </c>
      <c r="K19" s="105">
        <f>IF('Tabell 6'!L43&gt;9,SUM('Tabell 6'!L25,'Tabell 6'!L28,'Tabell 6'!L31,'Tabell 6'!L34,'Tabell 6'!L37,'Tabell 6'!L40)/'Tabell 6'!L43*100,":")</f>
        <v>31.532846715328468</v>
      </c>
      <c r="L19" s="105">
        <f>IF('Tabell 6'!M43&gt;9,SUM('Tabell 6'!M25,'Tabell 6'!M28,'Tabell 6'!M31,'Tabell 6'!M34,'Tabell 6'!M37,'Tabell 6'!M40)/'Tabell 6'!M43*100,":")</f>
        <v>37.985611510791365</v>
      </c>
      <c r="M19" s="105">
        <f>IF('Tabell 6'!N43&gt;9,SUM('Tabell 6'!N25,'Tabell 6'!N28,'Tabell 6'!N31,'Tabell 6'!N34,'Tabell 6'!N37,'Tabell 6'!N40)/'Tabell 6'!N43*100,":")</f>
        <v>29.337941069479811</v>
      </c>
    </row>
    <row r="20" spans="2:27" x14ac:dyDescent="0.2">
      <c r="B20" s="67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2:27" x14ac:dyDescent="0.2">
      <c r="B21" s="8" t="s">
        <v>20</v>
      </c>
      <c r="C21" s="9">
        <v>2000</v>
      </c>
      <c r="D21" s="9">
        <v>2001</v>
      </c>
      <c r="E21" s="9">
        <v>2002</v>
      </c>
      <c r="F21" s="9">
        <v>2003</v>
      </c>
      <c r="G21" s="9">
        <v>2004</v>
      </c>
      <c r="H21" s="9">
        <v>2005</v>
      </c>
      <c r="I21" s="9">
        <v>2006</v>
      </c>
      <c r="J21" s="9">
        <v>2007</v>
      </c>
      <c r="K21" s="9">
        <v>2008</v>
      </c>
      <c r="L21" s="9">
        <v>2009</v>
      </c>
      <c r="M21" s="10" t="s">
        <v>168</v>
      </c>
    </row>
    <row r="22" spans="2:27" x14ac:dyDescent="0.2">
      <c r="B22" s="67" t="s">
        <v>21</v>
      </c>
      <c r="C22" s="11">
        <f>IF('Tabell 6'!D48&gt;9,'Tabell 6'!D46/'Tabell 6'!D48*100,":")</f>
        <v>43.283582089552233</v>
      </c>
      <c r="D22" s="11">
        <f>IF('Tabell 6'!E48&gt;9,'Tabell 6'!E46/'Tabell 6'!E48*100,":")</f>
        <v>43.589743589743591</v>
      </c>
      <c r="E22" s="11">
        <f>IF('Tabell 6'!F48&gt;9,'Tabell 6'!F46/'Tabell 6'!F48*100,":")</f>
        <v>45.348837209302324</v>
      </c>
      <c r="F22" s="11">
        <f>IF('Tabell 6'!G48&gt;9,'Tabell 6'!G46/'Tabell 6'!G48*100,":")</f>
        <v>39.726027397260275</v>
      </c>
      <c r="G22" s="11">
        <f>IF('Tabell 6'!H48&gt;9,'Tabell 6'!H46/'Tabell 6'!H48*100,":")</f>
        <v>37.078651685393261</v>
      </c>
      <c r="H22" s="11">
        <f>IF('Tabell 6'!I48&gt;9,'Tabell 6'!I46/'Tabell 6'!I48*100,":")</f>
        <v>48.780487804878049</v>
      </c>
      <c r="I22" s="11">
        <f>IF('Tabell 6'!J48&gt;9,'Tabell 6'!J46/'Tabell 6'!J48*100,":")</f>
        <v>45.045045045045043</v>
      </c>
      <c r="J22" s="11">
        <f>IF('Tabell 6'!K48&gt;9,'Tabell 6'!K46/'Tabell 6'!K48*100,":")</f>
        <v>52.542372881355938</v>
      </c>
      <c r="K22" s="11">
        <f>IF('Tabell 6'!L48&gt;9,'Tabell 6'!L46/'Tabell 6'!L48*100,":")</f>
        <v>51.145038167938928</v>
      </c>
      <c r="L22" s="11">
        <f>IF('Tabell 6'!M48&gt;9,'Tabell 6'!M46/'Tabell 6'!M48*100,":")</f>
        <v>50</v>
      </c>
      <c r="M22" s="11">
        <f>IF('Tabell 6'!N48&gt;9,'Tabell 6'!N46/'Tabell 6'!N48*100,":")</f>
        <v>46.341463414634148</v>
      </c>
    </row>
    <row r="23" spans="2:27" x14ac:dyDescent="0.2">
      <c r="B23" s="67" t="s">
        <v>22</v>
      </c>
      <c r="C23" s="11">
        <f>IF('Tabell 6'!D51&gt;9,'Tabell 6'!D49/'Tabell 6'!D51*100,":")</f>
        <v>37.606837606837608</v>
      </c>
      <c r="D23" s="11">
        <f>IF('Tabell 6'!E51&gt;9,'Tabell 6'!E49/'Tabell 6'!E51*100,":")</f>
        <v>36.936936936936938</v>
      </c>
      <c r="E23" s="11">
        <f>IF('Tabell 6'!F51&gt;9,'Tabell 6'!F49/'Tabell 6'!F51*100,":")</f>
        <v>48.484848484848484</v>
      </c>
      <c r="F23" s="11">
        <f>IF('Tabell 6'!G51&gt;9,'Tabell 6'!G49/'Tabell 6'!G51*100,":")</f>
        <v>41.875</v>
      </c>
      <c r="G23" s="11">
        <f>IF('Tabell 6'!H51&gt;9,'Tabell 6'!H49/'Tabell 6'!H51*100,":")</f>
        <v>48.951048951048953</v>
      </c>
      <c r="H23" s="11">
        <f>IF('Tabell 6'!I51&gt;9,'Tabell 6'!I49/'Tabell 6'!I51*100,":")</f>
        <v>48.979591836734691</v>
      </c>
      <c r="I23" s="11">
        <f>IF('Tabell 6'!J51&gt;9,'Tabell 6'!J49/'Tabell 6'!J51*100,":")</f>
        <v>41.304347826086953</v>
      </c>
      <c r="J23" s="11">
        <f>IF('Tabell 6'!K51&gt;9,'Tabell 6'!K49/'Tabell 6'!K51*100,":")</f>
        <v>52</v>
      </c>
      <c r="K23" s="11">
        <f>IF('Tabell 6'!L51&gt;9,'Tabell 6'!L49/'Tabell 6'!L51*100,":")</f>
        <v>49.819494584837543</v>
      </c>
      <c r="L23" s="11">
        <f>IF('Tabell 6'!M51&gt;9,'Tabell 6'!M49/'Tabell 6'!M51*100,":")</f>
        <v>45.418326693227087</v>
      </c>
      <c r="M23" s="11">
        <f>IF('Tabell 6'!N51&gt;9,'Tabell 6'!N49/'Tabell 6'!N51*100,":")</f>
        <v>45.96451058958214</v>
      </c>
    </row>
    <row r="24" spans="2:27" ht="11.25" customHeight="1" x14ac:dyDescent="0.2">
      <c r="B24" s="103" t="s">
        <v>23</v>
      </c>
      <c r="C24" s="11">
        <f>IF('Tabell 6'!D54&gt;9,'Tabell 6'!D52/'Tabell 6'!D54*100,":")</f>
        <v>33.707865168539328</v>
      </c>
      <c r="D24" s="11">
        <f>IF('Tabell 6'!E54&gt;9,'Tabell 6'!E52/'Tabell 6'!E54*100,":")</f>
        <v>32.065217391304344</v>
      </c>
      <c r="E24" s="11">
        <f>IF('Tabell 6'!F54&gt;9,'Tabell 6'!F52/'Tabell 6'!F54*100,":")</f>
        <v>37.704918032786885</v>
      </c>
      <c r="F24" s="11">
        <f>IF('Tabell 6'!G54&gt;9,'Tabell 6'!G52/'Tabell 6'!G54*100,":")</f>
        <v>35.602094240837694</v>
      </c>
      <c r="G24" s="11">
        <f>IF('Tabell 6'!H54&gt;9,'Tabell 6'!H52/'Tabell 6'!H54*100,":")</f>
        <v>34.224598930481278</v>
      </c>
      <c r="H24" s="11">
        <f>IF('Tabell 6'!I54&gt;9,'Tabell 6'!I52/'Tabell 6'!I54*100,":")</f>
        <v>30.222222222222221</v>
      </c>
      <c r="I24" s="11">
        <f>IF('Tabell 6'!J54&gt;9,'Tabell 6'!J52/'Tabell 6'!J54*100,":")</f>
        <v>30.188679245283019</v>
      </c>
      <c r="J24" s="11">
        <f>IF('Tabell 6'!K54&gt;9,'Tabell 6'!K52/'Tabell 6'!K54*100,":")</f>
        <v>33.085501858736059</v>
      </c>
      <c r="K24" s="11">
        <f>IF('Tabell 6'!L54&gt;9,'Tabell 6'!L52/'Tabell 6'!L54*100,":")</f>
        <v>37.201365187713307</v>
      </c>
      <c r="L24" s="11">
        <f>IF('Tabell 6'!M54&gt;9,'Tabell 6'!M52/'Tabell 6'!M54*100,":")</f>
        <v>38.26714801444043</v>
      </c>
      <c r="M24" s="11">
        <f>IF('Tabell 6'!N54&gt;9,'Tabell 6'!N52/'Tabell 6'!N54*100,":")</f>
        <v>34.379263301500686</v>
      </c>
    </row>
    <row r="25" spans="2:27" x14ac:dyDescent="0.2">
      <c r="B25" s="67" t="s">
        <v>24</v>
      </c>
      <c r="C25" s="11">
        <f>IF('Tabell 6'!D57&gt;9,'Tabell 6'!D55/'Tabell 6'!D57*100,":")</f>
        <v>13.709677419354838</v>
      </c>
      <c r="D25" s="11">
        <f>IF('Tabell 6'!E57&gt;9,'Tabell 6'!E55/'Tabell 6'!E57*100,":")</f>
        <v>15.044247787610621</v>
      </c>
      <c r="E25" s="11">
        <f>IF('Tabell 6'!F57&gt;9,'Tabell 6'!F55/'Tabell 6'!F57*100,":")</f>
        <v>16.296296296296298</v>
      </c>
      <c r="F25" s="11">
        <f>IF('Tabell 6'!G57&gt;9,'Tabell 6'!G55/'Tabell 6'!G57*100,":")</f>
        <v>19.607843137254903</v>
      </c>
      <c r="G25" s="11">
        <f>IF('Tabell 6'!H57&gt;9,'Tabell 6'!H55/'Tabell 6'!H57*100,":")</f>
        <v>23.577235772357724</v>
      </c>
      <c r="H25" s="11">
        <f>IF('Tabell 6'!I57&gt;9,'Tabell 6'!I55/'Tabell 6'!I57*100,":")</f>
        <v>17.741935483870968</v>
      </c>
      <c r="I25" s="11">
        <f>IF('Tabell 6'!J57&gt;9,'Tabell 6'!J55/'Tabell 6'!J57*100,":")</f>
        <v>13.114754098360656</v>
      </c>
      <c r="J25" s="11">
        <f>IF('Tabell 6'!K57&gt;9,'Tabell 6'!K55/'Tabell 6'!K57*100,":")</f>
        <v>20.325203252032519</v>
      </c>
      <c r="K25" s="11">
        <f>IF('Tabell 6'!L57&gt;9,'Tabell 6'!L55/'Tabell 6'!L57*100,":")</f>
        <v>21.276595744680851</v>
      </c>
      <c r="L25" s="11">
        <f>IF('Tabell 6'!M57&gt;9,'Tabell 6'!M55/'Tabell 6'!M57*100,":")</f>
        <v>30.46875</v>
      </c>
      <c r="M25" s="11">
        <f>IF('Tabell 6'!N57&gt;9,'Tabell 6'!N55/'Tabell 6'!N57*100,":")</f>
        <v>19.190283400809715</v>
      </c>
    </row>
    <row r="26" spans="2:27" x14ac:dyDescent="0.2">
      <c r="B26" s="67" t="s">
        <v>166</v>
      </c>
      <c r="C26" s="11">
        <f>IF('Tabell 6'!D60&gt;9,'Tabell 6'!D58/'Tabell 6'!D60*100,":")</f>
        <v>48.888888888888886</v>
      </c>
      <c r="D26" s="11">
        <f>IF('Tabell 6'!E60&gt;9,'Tabell 6'!E58/'Tabell 6'!E60*100,":")</f>
        <v>37.748344370860927</v>
      </c>
      <c r="E26" s="11">
        <f>IF('Tabell 6'!F60&gt;9,'Tabell 6'!F58/'Tabell 6'!F60*100,":")</f>
        <v>50</v>
      </c>
      <c r="F26" s="11">
        <f>IF('Tabell 6'!G60&gt;9,'Tabell 6'!G58/'Tabell 6'!G60*100,":")</f>
        <v>48.101265822784811</v>
      </c>
      <c r="G26" s="11">
        <f>IF('Tabell 6'!H60&gt;9,'Tabell 6'!H58/'Tabell 6'!H60*100,":")</f>
        <v>41.798941798941797</v>
      </c>
      <c r="H26" s="11">
        <f>IF('Tabell 6'!I60&gt;9,'Tabell 6'!I58/'Tabell 6'!I60*100,":")</f>
        <v>48.18181818181818</v>
      </c>
      <c r="I26" s="11">
        <f>IF('Tabell 6'!J60&gt;9,'Tabell 6'!J58/'Tabell 6'!J60*100,":")</f>
        <v>51.851851851851848</v>
      </c>
      <c r="J26" s="11">
        <f>IF('Tabell 6'!K60&gt;9,'Tabell 6'!K58/'Tabell 6'!K60*100,":")</f>
        <v>58.943089430894311</v>
      </c>
      <c r="K26" s="11">
        <f>IF('Tabell 6'!L60&gt;9,'Tabell 6'!L58/'Tabell 6'!L60*100,":")</f>
        <v>54.59940652818991</v>
      </c>
      <c r="L26" s="11">
        <f>IF('Tabell 6'!M60&gt;9,'Tabell 6'!M58/'Tabell 6'!M60*100,":")</f>
        <v>52.976190476190474</v>
      </c>
      <c r="M26" s="11">
        <f>IF('Tabell 6'!N60&gt;9,'Tabell 6'!N58/'Tabell 6'!N60*100,":")</f>
        <v>50.420168067226889</v>
      </c>
    </row>
    <row r="27" spans="2:27" ht="22.5" customHeight="1" x14ac:dyDescent="0.2">
      <c r="B27" s="103" t="s">
        <v>45</v>
      </c>
      <c r="C27" s="11">
        <f>IF('Tabell 6'!D63&gt;9,'Tabell 6'!D61/'Tabell 6'!D63*100,":")</f>
        <v>38.461538461538467</v>
      </c>
      <c r="D27" s="11">
        <f>IF('Tabell 6'!E63&gt;9,'Tabell 6'!E61/'Tabell 6'!E63*100,":")</f>
        <v>42.5</v>
      </c>
      <c r="E27" s="11">
        <f>IF('Tabell 6'!F63&gt;9,'Tabell 6'!F61/'Tabell 6'!F63*100,":")</f>
        <v>48.979591836734691</v>
      </c>
      <c r="F27" s="11">
        <f>IF('Tabell 6'!G63&gt;9,'Tabell 6'!G61/'Tabell 6'!G63*100,":")</f>
        <v>51.282051282051277</v>
      </c>
      <c r="G27" s="11">
        <f>IF('Tabell 6'!H63&gt;9,'Tabell 6'!H61/'Tabell 6'!H63*100,":")</f>
        <v>62.745098039215684</v>
      </c>
      <c r="H27" s="11">
        <f>IF('Tabell 6'!I63&gt;9,'Tabell 6'!I61/'Tabell 6'!I63*100,":")</f>
        <v>61.403508771929829</v>
      </c>
      <c r="I27" s="11">
        <f>IF('Tabell 6'!J63&gt;9,'Tabell 6'!J61/'Tabell 6'!J63*100,":")</f>
        <v>48.333333333333336</v>
      </c>
      <c r="J27" s="11">
        <f>IF('Tabell 6'!K63&gt;9,'Tabell 6'!K61/'Tabell 6'!K63*100,":")</f>
        <v>42.857142857142854</v>
      </c>
      <c r="K27" s="11">
        <f>IF('Tabell 6'!L63&gt;9,'Tabell 6'!L61/'Tabell 6'!L63*100,":")</f>
        <v>48.484848484848484</v>
      </c>
      <c r="L27" s="11">
        <f>IF('Tabell 6'!M63&gt;9,'Tabell 6'!M61/'Tabell 6'!M63*100,":")</f>
        <v>56.25</v>
      </c>
      <c r="M27" s="11">
        <f>IF('Tabell 6'!N63&gt;9,'Tabell 6'!N61/'Tabell 6'!N63*100,":")</f>
        <v>50.927835051546388</v>
      </c>
    </row>
    <row r="28" spans="2:27" x14ac:dyDescent="0.2">
      <c r="B28" s="8" t="s">
        <v>16</v>
      </c>
      <c r="C28" s="105">
        <f>IF('Tabell 6'!D64&gt;9,SUM('Tabell 6'!D46,'Tabell 6'!D49,'Tabell 6'!D52,'Tabell 6'!D55,'Tabell 6'!D58,'Tabell 6'!D61)/'Tabell 6'!D64*100,":")</f>
        <v>34.930448222565687</v>
      </c>
      <c r="D28" s="105">
        <f>IF('Tabell 6'!E64&gt;9,SUM('Tabell 6'!E46,'Tabell 6'!E49,'Tabell 6'!E52,'Tabell 6'!E55,'Tabell 6'!E58,'Tabell 6'!E61)/'Tabell 6'!E64*100,":")</f>
        <v>33.23485967503693</v>
      </c>
      <c r="E28" s="105">
        <f>IF('Tabell 6'!F64&gt;9,SUM('Tabell 6'!F46,'Tabell 6'!F49,'Tabell 6'!F52,'Tabell 6'!F55,'Tabell 6'!F58,'Tabell 6'!F61)/'Tabell 6'!F64*100,":")</f>
        <v>39.918809201623816</v>
      </c>
      <c r="F28" s="105">
        <f>IF('Tabell 6'!G64&gt;9,SUM('Tabell 6'!G46,'Tabell 6'!G49,'Tabell 6'!G52,'Tabell 6'!G55,'Tabell 6'!G58,'Tabell 6'!G61)/'Tabell 6'!G64*100,":")</f>
        <v>38.727524204702632</v>
      </c>
      <c r="G28" s="105">
        <f>IF('Tabell 6'!H64&gt;9,SUM('Tabell 6'!H46,'Tabell 6'!H49,'Tabell 6'!H52,'Tabell 6'!H55,'Tabell 6'!H58,'Tabell 6'!H61)/'Tabell 6'!H64*100,":")</f>
        <v>39.258312020460359</v>
      </c>
      <c r="H28" s="105">
        <f>IF('Tabell 6'!I64&gt;9,SUM('Tabell 6'!I46,'Tabell 6'!I49,'Tabell 6'!I52,'Tabell 6'!I55,'Tabell 6'!I58,'Tabell 6'!I61)/'Tabell 6'!I64*100,":")</f>
        <v>40.116959064327482</v>
      </c>
      <c r="I28" s="105">
        <f>IF('Tabell 6'!J64&gt;9,SUM('Tabell 6'!J46,'Tabell 6'!J49,'Tabell 6'!J52,'Tabell 6'!J55,'Tabell 6'!J58,'Tabell 6'!J61)/'Tabell 6'!J64*100,":")</f>
        <v>38.342541436464089</v>
      </c>
      <c r="J28" s="105">
        <f>IF('Tabell 6'!K64&gt;9,SUM('Tabell 6'!K46,'Tabell 6'!K49,'Tabell 6'!K52,'Tabell 6'!K55,'Tabell 6'!K58,'Tabell 6'!K61)/'Tabell 6'!K64*100,":")</f>
        <v>44.5631067961165</v>
      </c>
      <c r="K28" s="105">
        <f>IF('Tabell 6'!L64&gt;9,SUM('Tabell 6'!L46,'Tabell 6'!L49,'Tabell 6'!L52,'Tabell 6'!L55,'Tabell 6'!L58,'Tabell 6'!L61)/'Tabell 6'!L64*100,":")</f>
        <v>44.979919678714857</v>
      </c>
      <c r="L28" s="105">
        <f>IF('Tabell 6'!M64&gt;9,SUM('Tabell 6'!M46,'Tabell 6'!M49,'Tabell 6'!M52,'Tabell 6'!M55,'Tabell 6'!M58,'Tabell 6'!M61)/'Tabell 6'!M64*100,":")</f>
        <v>45.121951219512198</v>
      </c>
      <c r="M28" s="105">
        <f>IF('Tabell 6'!N64&gt;9,SUM('Tabell 6'!N46,'Tabell 6'!N49,'Tabell 6'!N52,'Tabell 6'!N55,'Tabell 6'!N58,'Tabell 6'!N61)/'Tabell 6'!N64*100,":")</f>
        <v>40.681065021140441</v>
      </c>
    </row>
    <row r="29" spans="2:27" x14ac:dyDescent="0.2">
      <c r="B29" s="6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</row>
    <row r="30" spans="2:27" x14ac:dyDescent="0.2">
      <c r="B30" s="8" t="s">
        <v>20</v>
      </c>
      <c r="C30" s="9">
        <v>2010</v>
      </c>
      <c r="D30" s="9">
        <v>2011</v>
      </c>
      <c r="E30" s="9">
        <v>2012</v>
      </c>
      <c r="F30" s="9">
        <v>2013</v>
      </c>
      <c r="G30" s="9">
        <v>2014</v>
      </c>
      <c r="H30" s="9">
        <v>2015</v>
      </c>
      <c r="I30" s="9">
        <v>2016</v>
      </c>
      <c r="J30" s="9">
        <v>2017</v>
      </c>
      <c r="K30" s="9">
        <v>2018</v>
      </c>
      <c r="L30" s="9">
        <v>2019</v>
      </c>
      <c r="M30" s="10" t="s">
        <v>328</v>
      </c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</row>
    <row r="31" spans="2:27" x14ac:dyDescent="0.2">
      <c r="B31" s="67" t="s">
        <v>21</v>
      </c>
      <c r="C31" s="11">
        <f>IF('Tabell 6'!D69&gt;9,'Tabell 6'!D67/'Tabell 6'!D69*100,":")</f>
        <v>46.938775510204081</v>
      </c>
      <c r="D31" s="11">
        <f>IF('Tabell 6'!E69&gt;9,'Tabell 6'!E67/'Tabell 6'!E69*100,":")</f>
        <v>39.805825242718448</v>
      </c>
      <c r="E31" s="11">
        <f>IF('Tabell 6'!F69&gt;9,'Tabell 6'!F67/'Tabell 6'!F69*100,":")</f>
        <v>52.713178294573652</v>
      </c>
      <c r="F31" s="11">
        <f>IF('Tabell 6'!G69&gt;9,'Tabell 6'!G67/'Tabell 6'!G69*100,":")</f>
        <v>51.408450704225352</v>
      </c>
      <c r="G31" s="11">
        <f>IF('Tabell 6'!H69&gt;9,'Tabell 6'!H67/'Tabell 6'!H69*100,":")</f>
        <v>48.344370860927157</v>
      </c>
      <c r="H31" s="11">
        <f>IF('Tabell 6'!I69&gt;9,'Tabell 6'!I67/'Tabell 6'!I69*100,":")</f>
        <v>53.383458646616546</v>
      </c>
      <c r="I31" s="11">
        <f>IF('Tabell 6'!J69&gt;9,'Tabell 6'!J67/'Tabell 6'!J69*100,":")</f>
        <v>58.333333333333336</v>
      </c>
      <c r="J31" s="11">
        <f>IF('Tabell 6'!K69&gt;9,'Tabell 6'!K67/'Tabell 6'!K69*100,":")</f>
        <v>48.854961832061065</v>
      </c>
      <c r="K31" s="24" t="s">
        <v>209</v>
      </c>
      <c r="L31" s="24" t="s">
        <v>209</v>
      </c>
      <c r="M31" s="11">
        <f>IF('Tabell 6'!N69&gt;9,'Tabell 6'!N67/'Tabell 6'!N69*100,":")</f>
        <v>50.436469447138698</v>
      </c>
      <c r="P31" s="116"/>
      <c r="Q31" s="56"/>
      <c r="R31" s="56"/>
      <c r="S31" s="56"/>
      <c r="T31" s="56"/>
      <c r="V31" s="56"/>
      <c r="W31" s="56"/>
      <c r="X31" s="56"/>
      <c r="Y31" s="56"/>
    </row>
    <row r="32" spans="2:27" x14ac:dyDescent="0.2">
      <c r="B32" s="67" t="s">
        <v>22</v>
      </c>
      <c r="C32" s="11">
        <f>IF('Tabell 6'!D72&gt;9,'Tabell 6'!D70/'Tabell 6'!D72*100,":")</f>
        <v>50.607287449392715</v>
      </c>
      <c r="D32" s="11">
        <f>IF('Tabell 6'!E72&gt;9,'Tabell 6'!E70/'Tabell 6'!E72*100,":")</f>
        <v>51.923076923076927</v>
      </c>
      <c r="E32" s="11">
        <f>IF('Tabell 6'!F72&gt;9,'Tabell 6'!F70/'Tabell 6'!F72*100,":")</f>
        <v>56.09756097560976</v>
      </c>
      <c r="F32" s="11">
        <f>IF('Tabell 6'!G72&gt;9,'Tabell 6'!G70/'Tabell 6'!G72*100,":")</f>
        <v>55.913978494623649</v>
      </c>
      <c r="G32" s="11">
        <f>IF('Tabell 6'!H72&gt;9,'Tabell 6'!H70/'Tabell 6'!H72*100,":")</f>
        <v>59.450171821305844</v>
      </c>
      <c r="H32" s="11">
        <f>IF('Tabell 6'!I72&gt;9,'Tabell 6'!I70/'Tabell 6'!I72*100,":")</f>
        <v>61.607142857142861</v>
      </c>
      <c r="I32" s="11">
        <f>IF('Tabell 6'!J72&gt;9,'Tabell 6'!J70/'Tabell 6'!J72*100,":")</f>
        <v>52.20125786163522</v>
      </c>
      <c r="J32" s="11">
        <f>IF('Tabell 6'!K72&gt;9,'Tabell 6'!K70/'Tabell 6'!K72*100,":")</f>
        <v>59.46843853820598</v>
      </c>
      <c r="K32" s="24" t="s">
        <v>209</v>
      </c>
      <c r="L32" s="24" t="s">
        <v>209</v>
      </c>
      <c r="M32" s="11">
        <f>IF('Tabell 6'!N72&gt;9,'Tabell 6'!N70/'Tabell 6'!N72*100,":")</f>
        <v>56.144890038809834</v>
      </c>
      <c r="P32" s="116"/>
      <c r="Q32" s="56"/>
      <c r="R32" s="56"/>
      <c r="S32" s="56"/>
      <c r="T32" s="56"/>
      <c r="V32" s="56"/>
      <c r="W32" s="56"/>
      <c r="X32" s="56"/>
      <c r="Y32" s="56"/>
    </row>
    <row r="33" spans="2:25" x14ac:dyDescent="0.2">
      <c r="B33" s="103" t="s">
        <v>23</v>
      </c>
      <c r="C33" s="11">
        <f>IF('Tabell 6'!D75&gt;9,'Tabell 6'!D73/'Tabell 6'!D75*100,":")</f>
        <v>34.042553191489361</v>
      </c>
      <c r="D33" s="11">
        <f>IF('Tabell 6'!E75&gt;9,'Tabell 6'!E73/'Tabell 6'!E75*100,":")</f>
        <v>37.941176470588232</v>
      </c>
      <c r="E33" s="11">
        <f>IF('Tabell 6'!F75&gt;9,'Tabell 6'!F73/'Tabell 6'!F75*100,":")</f>
        <v>41.818181818181813</v>
      </c>
      <c r="F33" s="11">
        <f>IF('Tabell 6'!G75&gt;9,'Tabell 6'!G73/'Tabell 6'!G75*100,":")</f>
        <v>36.666666666666664</v>
      </c>
      <c r="G33" s="11">
        <f>IF('Tabell 6'!H75&gt;9,'Tabell 6'!H73/'Tabell 6'!H75*100,":")</f>
        <v>41.666666666666671</v>
      </c>
      <c r="H33" s="11">
        <f>IF('Tabell 6'!I75&gt;9,'Tabell 6'!I73/'Tabell 6'!I75*100,":")</f>
        <v>37.421383647798741</v>
      </c>
      <c r="I33" s="11">
        <f>IF('Tabell 6'!J75&gt;9,'Tabell 6'!J73/'Tabell 6'!J75*100,":")</f>
        <v>37.037037037037038</v>
      </c>
      <c r="J33" s="11">
        <f>IF('Tabell 6'!K75&gt;9,'Tabell 6'!K73/'Tabell 6'!K75*100,":")</f>
        <v>39.411764705882355</v>
      </c>
      <c r="K33" s="24" t="s">
        <v>209</v>
      </c>
      <c r="L33" s="24" t="s">
        <v>209</v>
      </c>
      <c r="M33" s="11">
        <f>IF('Tabell 6'!N75&gt;9,'Tabell 6'!N73/'Tabell 6'!N75*100,":")</f>
        <v>38.355640535372849</v>
      </c>
      <c r="P33" s="116"/>
      <c r="Q33" s="56"/>
      <c r="R33" s="56"/>
      <c r="S33" s="56"/>
      <c r="T33" s="56"/>
      <c r="V33" s="56"/>
      <c r="W33" s="56"/>
      <c r="X33" s="56"/>
      <c r="Y33" s="56"/>
    </row>
    <row r="34" spans="2:25" x14ac:dyDescent="0.2">
      <c r="B34" s="67" t="s">
        <v>24</v>
      </c>
      <c r="C34" s="11">
        <f>IF('Tabell 6'!D78&gt;9,'Tabell 6'!D76/'Tabell 6'!D78*100,":")</f>
        <v>21.259842519685041</v>
      </c>
      <c r="D34" s="11">
        <f>IF('Tabell 6'!E78&gt;9,'Tabell 6'!E76/'Tabell 6'!E78*100,":")</f>
        <v>25.142857142857146</v>
      </c>
      <c r="E34" s="11">
        <f>IF('Tabell 6'!F78&gt;9,'Tabell 6'!F76/'Tabell 6'!F78*100,":")</f>
        <v>20.329670329670328</v>
      </c>
      <c r="F34" s="11">
        <f>IF('Tabell 6'!G78&gt;9,'Tabell 6'!G76/'Tabell 6'!G78*100,":")</f>
        <v>23.316062176165804</v>
      </c>
      <c r="G34" s="11">
        <f>IF('Tabell 6'!H78&gt;9,'Tabell 6'!H76/'Tabell 6'!H78*100,":")</f>
        <v>27.044025157232703</v>
      </c>
      <c r="H34" s="11">
        <f>IF('Tabell 6'!I78&gt;9,'Tabell 6'!I76/'Tabell 6'!I78*100,":")</f>
        <v>28.823529411764703</v>
      </c>
      <c r="I34" s="11">
        <f>IF('Tabell 6'!J78&gt;9,'Tabell 6'!J76/'Tabell 6'!J78*100,":")</f>
        <v>19.553072625698324</v>
      </c>
      <c r="J34" s="11">
        <f>IF('Tabell 6'!K78&gt;9,'Tabell 6'!K76/'Tabell 6'!K78*100,":")</f>
        <v>29.35323383084577</v>
      </c>
      <c r="K34" s="24" t="s">
        <v>209</v>
      </c>
      <c r="L34" s="24" t="s">
        <v>209</v>
      </c>
      <c r="M34" s="11">
        <f>IF('Tabell 6'!N78&gt;9,'Tabell 6'!N76/'Tabell 6'!N78*100,":")</f>
        <v>24.458874458874458</v>
      </c>
      <c r="P34" s="116"/>
      <c r="Q34" s="56"/>
      <c r="R34" s="56"/>
      <c r="S34" s="56"/>
      <c r="T34" s="56"/>
      <c r="V34" s="56"/>
      <c r="W34" s="56"/>
      <c r="X34" s="56"/>
      <c r="Y34" s="56"/>
    </row>
    <row r="35" spans="2:25" x14ac:dyDescent="0.2">
      <c r="B35" s="67" t="s">
        <v>166</v>
      </c>
      <c r="C35" s="11">
        <f>IF('Tabell 6'!D81&gt;9,'Tabell 6'!D79/'Tabell 6'!D81*100,":")</f>
        <v>57.881136950904391</v>
      </c>
      <c r="D35" s="11">
        <f>IF('Tabell 6'!E81&gt;9,'Tabell 6'!E79/'Tabell 6'!E81*100,":")</f>
        <v>58.333333333333336</v>
      </c>
      <c r="E35" s="11">
        <f>IF('Tabell 6'!F81&gt;9,'Tabell 6'!F79/'Tabell 6'!F81*100,":")</f>
        <v>61.57112526539278</v>
      </c>
      <c r="F35" s="11">
        <f>IF('Tabell 6'!G81&gt;9,'Tabell 6'!G79/'Tabell 6'!G81*100,":")</f>
        <v>58.350515463917532</v>
      </c>
      <c r="G35" s="11">
        <f>IF('Tabell 6'!H81&gt;9,'Tabell 6'!H79/'Tabell 6'!H81*100,":")</f>
        <v>60</v>
      </c>
      <c r="H35" s="11">
        <f>IF('Tabell 6'!I81&gt;9,'Tabell 6'!I79/'Tabell 6'!I81*100,":")</f>
        <v>64.733178654292345</v>
      </c>
      <c r="I35" s="11">
        <f>IF('Tabell 6'!J81&gt;9,'Tabell 6'!J79/'Tabell 6'!J81*100,":")</f>
        <v>59.027777777777779</v>
      </c>
      <c r="J35" s="11">
        <f>IF('Tabell 6'!K81&gt;9,'Tabell 6'!K79/'Tabell 6'!K81*100,":")</f>
        <v>61.0062893081761</v>
      </c>
      <c r="K35" s="24" t="s">
        <v>209</v>
      </c>
      <c r="L35" s="24" t="s">
        <v>209</v>
      </c>
      <c r="M35" s="11">
        <f>IF('Tabell 6'!N81&gt;9,'Tabell 6'!N79/'Tabell 6'!N81*100,":")</f>
        <v>60.158910329171398</v>
      </c>
      <c r="P35" s="116"/>
      <c r="Q35" s="56"/>
      <c r="R35" s="56"/>
      <c r="S35" s="56"/>
      <c r="T35" s="56"/>
      <c r="V35" s="56"/>
      <c r="W35" s="56"/>
      <c r="X35" s="56"/>
      <c r="Y35" s="56"/>
    </row>
    <row r="36" spans="2:25" ht="22.5" customHeight="1" x14ac:dyDescent="0.2">
      <c r="B36" s="103" t="s">
        <v>45</v>
      </c>
      <c r="C36" s="11">
        <f>IF('Tabell 6'!D84&gt;9,'Tabell 6'!D82/'Tabell 6'!D84*100,":")</f>
        <v>61.363636363636367</v>
      </c>
      <c r="D36" s="11">
        <f>IF('Tabell 6'!E84&gt;9,'Tabell 6'!E82/'Tabell 6'!E84*100,":")</f>
        <v>54.54545454545454</v>
      </c>
      <c r="E36" s="11">
        <f>IF('Tabell 6'!F84&gt;9,'Tabell 6'!F82/'Tabell 6'!F84*100,":")</f>
        <v>45.161290322580641</v>
      </c>
      <c r="F36" s="11">
        <f>IF('Tabell 6'!G84&gt;9,'Tabell 6'!G82/'Tabell 6'!G84*100,":")</f>
        <v>47.692307692307693</v>
      </c>
      <c r="G36" s="11">
        <f>IF('Tabell 6'!H84&gt;9,'Tabell 6'!H82/'Tabell 6'!H84*100,":")</f>
        <v>53.703703703703709</v>
      </c>
      <c r="H36" s="11">
        <f>IF('Tabell 6'!I84&gt;9,'Tabell 6'!I82/'Tabell 6'!I84*100,":")</f>
        <v>64.583333333333343</v>
      </c>
      <c r="I36" s="11">
        <f>IF('Tabell 6'!J84&gt;9,'Tabell 6'!J82/'Tabell 6'!J84*100,":")</f>
        <v>57.499999999999993</v>
      </c>
      <c r="J36" s="11">
        <f>IF('Tabell 6'!K84&gt;9,'Tabell 6'!K82/'Tabell 6'!K84*100,":")</f>
        <v>53.488372093023251</v>
      </c>
      <c r="K36" s="24" t="s">
        <v>209</v>
      </c>
      <c r="L36" s="24" t="s">
        <v>209</v>
      </c>
      <c r="M36" s="11">
        <f>IF('Tabell 6'!N84&gt;9,'Tabell 6'!N82/'Tabell 6'!N84*100,":")</f>
        <v>54.014598540145982</v>
      </c>
      <c r="P36" s="116"/>
      <c r="Q36" s="56"/>
      <c r="S36" s="56"/>
      <c r="T36" s="56"/>
      <c r="V36" s="56"/>
      <c r="W36" s="56"/>
      <c r="X36" s="56"/>
      <c r="Y36" s="56"/>
    </row>
    <row r="37" spans="2:25" x14ac:dyDescent="0.2">
      <c r="B37" s="8" t="s">
        <v>16</v>
      </c>
      <c r="C37" s="105">
        <f>IF('Tabell 6'!D85&gt;9,SUM('Tabell 6'!D67,'Tabell 6'!D70,'Tabell 6'!D73,'Tabell 6'!D76,'Tabell 6'!D79,'Tabell 6'!D82)/'Tabell 6'!D85*100,":")</f>
        <v>45.991561181434598</v>
      </c>
      <c r="D37" s="105">
        <f>IF('Tabell 6'!E85&gt;9,SUM('Tabell 6'!E67,'Tabell 6'!E70,'Tabell 6'!E73,'Tabell 6'!E76,'Tabell 6'!E79,'Tabell 6'!E82)/'Tabell 6'!E85*100,":")</f>
        <v>45.899172310007522</v>
      </c>
      <c r="E37" s="105">
        <f>IF('Tabell 6'!F85&gt;9,SUM('Tabell 6'!F67,'Tabell 6'!F70,'Tabell 6'!F73,'Tabell 6'!F76,'Tabell 6'!F79,'Tabell 6'!F82)/'Tabell 6'!F85*100,":")</f>
        <v>49.418206707734427</v>
      </c>
      <c r="F37" s="105">
        <f>IF('Tabell 6'!G85&gt;9,SUM('Tabell 6'!G67,'Tabell 6'!G70,'Tabell 6'!G73,'Tabell 6'!G76,'Tabell 6'!G79,'Tabell 6'!G82)/'Tabell 6'!G85*100,":")</f>
        <v>47.244094488188978</v>
      </c>
      <c r="G37" s="105">
        <f>IF('Tabell 6'!H85&gt;9,SUM('Tabell 6'!H67,'Tabell 6'!H70,'Tabell 6'!H73,'Tabell 6'!H76,'Tabell 6'!H79,'Tabell 6'!H82)/'Tabell 6'!H85*100,":")</f>
        <v>50.414364640883981</v>
      </c>
      <c r="H37" s="105">
        <f>IF('Tabell 6'!I85&gt;9,SUM('Tabell 6'!I67,'Tabell 6'!I70,'Tabell 6'!I73,'Tabell 6'!I76,'Tabell 6'!I79,'Tabell 6'!I82)/'Tabell 6'!I85*100,":")</f>
        <v>52.646239554317553</v>
      </c>
      <c r="I37" s="105">
        <f>IF('Tabell 6'!J85&gt;9,SUM('Tabell 6'!J67,'Tabell 6'!J70,'Tabell 6'!J73,'Tabell 6'!J76,'Tabell 6'!J79,'Tabell 6'!J82)/'Tabell 6'!J85*100,":")</f>
        <v>47.730496453900713</v>
      </c>
      <c r="J37" s="105">
        <f>IF('Tabell 6'!K85&gt;9,SUM('Tabell 6'!K67,'Tabell 6'!K70,'Tabell 6'!K73,'Tabell 6'!K76,'Tabell 6'!K79,'Tabell 6'!K82)/'Tabell 6'!K85*100,":")</f>
        <v>50.234427327528465</v>
      </c>
      <c r="K37" s="26" t="s">
        <v>209</v>
      </c>
      <c r="L37" s="26" t="s">
        <v>209</v>
      </c>
      <c r="M37" s="105">
        <f>IF('Tabell 6'!N85&gt;9,SUM('Tabell 6'!N67,'Tabell 6'!N70,'Tabell 6'!N73,'Tabell 6'!N76,'Tabell 6'!N79,'Tabell 6'!N82)/'Tabell 6'!N85*100,":")</f>
        <v>48.786106680843524</v>
      </c>
      <c r="P37" s="116"/>
      <c r="Q37" s="56"/>
      <c r="S37" s="56"/>
      <c r="T37" s="56"/>
      <c r="V37" s="56"/>
      <c r="W37" s="56"/>
      <c r="X37" s="56"/>
      <c r="Y37" s="56"/>
    </row>
    <row r="38" spans="2:25" x14ac:dyDescent="0.2">
      <c r="B38" s="16" t="s">
        <v>187</v>
      </c>
      <c r="C38" s="14"/>
      <c r="D38" s="14"/>
      <c r="E38" s="14"/>
      <c r="F38" s="15"/>
      <c r="G38" s="15"/>
      <c r="H38" s="15"/>
      <c r="I38" s="15"/>
      <c r="J38" s="15"/>
      <c r="K38" s="15"/>
      <c r="L38" s="15"/>
      <c r="M38" s="15"/>
    </row>
    <row r="39" spans="2:25" x14ac:dyDescent="0.2">
      <c r="B39" s="41" t="s">
        <v>215</v>
      </c>
    </row>
    <row r="40" spans="2:25" x14ac:dyDescent="0.2">
      <c r="B40" s="41"/>
    </row>
    <row r="41" spans="2:25" x14ac:dyDescent="0.2">
      <c r="B41" s="123" t="s">
        <v>61</v>
      </c>
      <c r="C41" s="124"/>
    </row>
    <row r="42" spans="2:25" x14ac:dyDescent="0.2">
      <c r="C42" s="65"/>
      <c r="D42" s="65"/>
      <c r="E42" s="65"/>
      <c r="F42" s="65"/>
      <c r="G42" s="65"/>
      <c r="H42" s="65"/>
      <c r="I42" s="65"/>
      <c r="J42" s="65"/>
      <c r="K42" s="65"/>
    </row>
    <row r="43" spans="2:25" x14ac:dyDescent="0.2">
      <c r="C43" s="59"/>
      <c r="D43" s="59"/>
      <c r="E43" s="59"/>
      <c r="F43" s="59"/>
      <c r="G43" s="65"/>
      <c r="H43" s="65"/>
      <c r="I43" s="65"/>
      <c r="J43" s="65"/>
      <c r="K43" s="65"/>
      <c r="L43" s="65"/>
      <c r="M43" s="65"/>
    </row>
    <row r="44" spans="2:25" x14ac:dyDescent="0.2"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</row>
    <row r="45" spans="2:25" x14ac:dyDescent="0.2"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</row>
    <row r="46" spans="2:25" x14ac:dyDescent="0.2"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  <row r="47" spans="2:25" x14ac:dyDescent="0.2"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</row>
    <row r="48" spans="2:25" x14ac:dyDescent="0.2"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</row>
    <row r="49" spans="3:13" x14ac:dyDescent="0.2"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spans="3:13" x14ac:dyDescent="0.2"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spans="3:13" x14ac:dyDescent="0.2"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3:13" x14ac:dyDescent="0.2"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</row>
    <row r="53" spans="3:13" x14ac:dyDescent="0.2"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</row>
    <row r="54" spans="3:13" x14ac:dyDescent="0.2"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</row>
    <row r="55" spans="3:13" x14ac:dyDescent="0.2"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</row>
    <row r="56" spans="3:13" x14ac:dyDescent="0.2"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</row>
    <row r="57" spans="3:13" x14ac:dyDescent="0.2"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</row>
    <row r="58" spans="3:13" x14ac:dyDescent="0.2"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</row>
    <row r="59" spans="3:13" x14ac:dyDescent="0.2"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</row>
    <row r="60" spans="3:13" x14ac:dyDescent="0.2"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</row>
    <row r="61" spans="3:13" x14ac:dyDescent="0.2"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</row>
    <row r="62" spans="3:13" x14ac:dyDescent="0.2"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</row>
    <row r="63" spans="3:13" x14ac:dyDescent="0.2"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</row>
    <row r="64" spans="3:13" x14ac:dyDescent="0.2">
      <c r="L64" s="65"/>
      <c r="M64" s="65"/>
    </row>
    <row r="65" spans="12:13" x14ac:dyDescent="0.2">
      <c r="L65" s="65"/>
      <c r="M65" s="65"/>
    </row>
    <row r="66" spans="12:13" x14ac:dyDescent="0.2">
      <c r="L66" s="65"/>
      <c r="M66" s="65"/>
    </row>
    <row r="67" spans="12:13" x14ac:dyDescent="0.2">
      <c r="L67" s="65"/>
      <c r="M67" s="65"/>
    </row>
    <row r="68" spans="12:13" x14ac:dyDescent="0.2">
      <c r="L68" s="65"/>
      <c r="M68" s="65"/>
    </row>
    <row r="69" spans="12:13" x14ac:dyDescent="0.2">
      <c r="L69" s="65"/>
      <c r="M69" s="65"/>
    </row>
    <row r="70" spans="12:13" x14ac:dyDescent="0.2">
      <c r="L70" s="65"/>
      <c r="M70" s="65"/>
    </row>
    <row r="71" spans="12:13" x14ac:dyDescent="0.2">
      <c r="L71" s="65"/>
      <c r="M71" s="65"/>
    </row>
  </sheetData>
  <mergeCells count="1">
    <mergeCell ref="B41:C41"/>
  </mergeCells>
  <hyperlinks>
    <hyperlink ref="B41:C41" location="Forside!B12" display="Tabeller og figurer"/>
  </hyperlinks>
  <printOptions horizontalCentered="1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theme="4" tint="0.39997558519241921"/>
  </sheetPr>
  <dimension ref="B2:AA70"/>
  <sheetViews>
    <sheetView showGridLines="0" showRowColHeaders="0" workbookViewId="0">
      <selection activeCell="B2" sqref="B2"/>
    </sheetView>
  </sheetViews>
  <sheetFormatPr baseColWidth="10" defaultColWidth="8.85546875" defaultRowHeight="11.25" x14ac:dyDescent="0.2"/>
  <cols>
    <col min="1" max="1" width="1.7109375" style="7" customWidth="1"/>
    <col min="2" max="2" width="21.7109375" style="7" customWidth="1"/>
    <col min="3" max="12" width="5.28515625" style="7" customWidth="1"/>
    <col min="13" max="13" width="10.7109375" style="7" customWidth="1"/>
    <col min="14" max="16384" width="8.85546875" style="7"/>
  </cols>
  <sheetData>
    <row r="2" spans="2:16" ht="12.75" x14ac:dyDescent="0.2">
      <c r="B2" s="37" t="str">
        <f>Forside!D27</f>
        <v>Tabell 8  Doktorgrader 1980-2017. Gjennomsnittsalder ved disputas etter fagområde.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6" x14ac:dyDescent="0.2">
      <c r="B3" s="8" t="s">
        <v>20</v>
      </c>
      <c r="C3" s="9">
        <v>1980</v>
      </c>
      <c r="D3" s="9">
        <v>1981</v>
      </c>
      <c r="E3" s="9">
        <v>1982</v>
      </c>
      <c r="F3" s="9">
        <v>1983</v>
      </c>
      <c r="G3" s="9">
        <v>1984</v>
      </c>
      <c r="H3" s="9">
        <v>1985</v>
      </c>
      <c r="I3" s="9">
        <v>1986</v>
      </c>
      <c r="J3" s="9">
        <v>1987</v>
      </c>
      <c r="K3" s="9">
        <v>1988</v>
      </c>
      <c r="L3" s="9">
        <v>1989</v>
      </c>
      <c r="M3" s="10" t="s">
        <v>73</v>
      </c>
    </row>
    <row r="4" spans="2:16" x14ac:dyDescent="0.2">
      <c r="B4" s="4" t="s">
        <v>21</v>
      </c>
      <c r="C4" s="24">
        <v>40.777777777777779</v>
      </c>
      <c r="D4" s="24">
        <v>41.583333333333336</v>
      </c>
      <c r="E4" s="24">
        <v>40.333333333333336</v>
      </c>
      <c r="F4" s="24">
        <v>46.875</v>
      </c>
      <c r="G4" s="24">
        <v>44.5</v>
      </c>
      <c r="H4" s="24">
        <v>40.764705882352942</v>
      </c>
      <c r="I4" s="24">
        <v>43.4375</v>
      </c>
      <c r="J4" s="24">
        <v>43.090909090909093</v>
      </c>
      <c r="K4" s="24">
        <v>42</v>
      </c>
      <c r="L4" s="24">
        <v>43.666666666666664</v>
      </c>
      <c r="M4" s="24">
        <v>42.508196721311478</v>
      </c>
      <c r="P4" s="57"/>
    </row>
    <row r="5" spans="2:16" x14ac:dyDescent="0.2">
      <c r="B5" s="4" t="s">
        <v>22</v>
      </c>
      <c r="C5" s="24">
        <v>37.222222222222221</v>
      </c>
      <c r="D5" s="24">
        <v>41.666666666666664</v>
      </c>
      <c r="E5" s="24">
        <v>40.125</v>
      </c>
      <c r="F5" s="24">
        <v>40.10526315789474</v>
      </c>
      <c r="G5" s="24">
        <v>38.692307692307693</v>
      </c>
      <c r="H5" s="24">
        <v>38.25</v>
      </c>
      <c r="I5" s="24">
        <v>39.666666666666664</v>
      </c>
      <c r="J5" s="24">
        <v>39.130434782608695</v>
      </c>
      <c r="K5" s="24">
        <v>40.25925925925926</v>
      </c>
      <c r="L5" s="24">
        <v>40.68</v>
      </c>
      <c r="M5" s="24">
        <v>39.709090909090911</v>
      </c>
      <c r="P5" s="57"/>
    </row>
    <row r="6" spans="2:16" ht="11.25" customHeight="1" x14ac:dyDescent="0.2">
      <c r="B6" s="20" t="s">
        <v>23</v>
      </c>
      <c r="C6" s="24">
        <v>33.74074074074074</v>
      </c>
      <c r="D6" s="24">
        <v>34.967741935483872</v>
      </c>
      <c r="E6" s="24">
        <v>35.473684210526315</v>
      </c>
      <c r="F6" s="24">
        <v>36.288888888888891</v>
      </c>
      <c r="G6" s="24">
        <v>33.134615384615387</v>
      </c>
      <c r="H6" s="24">
        <v>33.925925925925924</v>
      </c>
      <c r="I6" s="24">
        <v>33.479999999999997</v>
      </c>
      <c r="J6" s="24">
        <v>35.242424242424242</v>
      </c>
      <c r="K6" s="24">
        <v>34.194029850746269</v>
      </c>
      <c r="L6" s="24">
        <v>34.753623188405797</v>
      </c>
      <c r="M6" s="24">
        <v>34.544401544401545</v>
      </c>
      <c r="P6" s="57"/>
    </row>
    <row r="7" spans="2:16" x14ac:dyDescent="0.2">
      <c r="B7" s="4" t="s">
        <v>24</v>
      </c>
      <c r="C7" s="24">
        <v>32.172413793103445</v>
      </c>
      <c r="D7" s="24">
        <v>34.588235294117645</v>
      </c>
      <c r="E7" s="24">
        <v>32.51063829787234</v>
      </c>
      <c r="F7" s="24">
        <v>32.551020408163268</v>
      </c>
      <c r="G7" s="24">
        <v>33.80952380952381</v>
      </c>
      <c r="H7" s="24">
        <v>33.055555555555557</v>
      </c>
      <c r="I7" s="24">
        <v>33.673913043478258</v>
      </c>
      <c r="J7" s="24">
        <v>33.980769230769234</v>
      </c>
      <c r="K7" s="24">
        <v>33.333333333333336</v>
      </c>
      <c r="L7" s="24">
        <v>32.364705882352943</v>
      </c>
      <c r="M7" s="24">
        <v>33.128544423440452</v>
      </c>
      <c r="P7" s="57"/>
    </row>
    <row r="8" spans="2:16" x14ac:dyDescent="0.2">
      <c r="B8" s="4" t="s">
        <v>166</v>
      </c>
      <c r="C8" s="24">
        <v>41.847457627118644</v>
      </c>
      <c r="D8" s="24">
        <v>39.130434782608695</v>
      </c>
      <c r="E8" s="24">
        <v>38.020833333333336</v>
      </c>
      <c r="F8" s="24">
        <v>38.94202898550725</v>
      </c>
      <c r="G8" s="24">
        <v>39.45945945945946</v>
      </c>
      <c r="H8" s="24">
        <v>37.850746268656714</v>
      </c>
      <c r="I8" s="24">
        <v>39.621621621621621</v>
      </c>
      <c r="J8" s="24">
        <v>39.477611940298509</v>
      </c>
      <c r="K8" s="24">
        <v>39.542553191489361</v>
      </c>
      <c r="L8" s="24">
        <v>39.245098039215684</v>
      </c>
      <c r="M8" s="24">
        <v>39.334285714285713</v>
      </c>
      <c r="P8" s="57"/>
    </row>
    <row r="9" spans="2:16" ht="22.5" customHeight="1" x14ac:dyDescent="0.2">
      <c r="B9" s="20" t="s">
        <v>45</v>
      </c>
      <c r="C9" s="24">
        <v>35.8125</v>
      </c>
      <c r="D9" s="24">
        <v>37.518518518518519</v>
      </c>
      <c r="E9" s="24">
        <v>34.176470588235297</v>
      </c>
      <c r="F9" s="24">
        <v>36.294117647058826</v>
      </c>
      <c r="G9" s="24">
        <v>34.4</v>
      </c>
      <c r="H9" s="24">
        <v>35.049999999999997</v>
      </c>
      <c r="I9" s="24">
        <v>34.07692307692308</v>
      </c>
      <c r="J9" s="24">
        <v>32.043478260869563</v>
      </c>
      <c r="K9" s="24">
        <v>34.941176470588232</v>
      </c>
      <c r="L9" s="24">
        <v>35.060606060606062</v>
      </c>
      <c r="M9" s="24">
        <v>34.884462151394423</v>
      </c>
      <c r="P9" s="57"/>
    </row>
    <row r="10" spans="2:16" x14ac:dyDescent="0.2">
      <c r="B10" s="8" t="s">
        <v>16</v>
      </c>
      <c r="C10" s="26">
        <v>36.834224598930483</v>
      </c>
      <c r="D10" s="26">
        <v>37.052023121387286</v>
      </c>
      <c r="E10" s="26">
        <v>35.91282051282051</v>
      </c>
      <c r="F10" s="26">
        <v>37.048309178743963</v>
      </c>
      <c r="G10" s="26">
        <v>36.727678571428569</v>
      </c>
      <c r="H10" s="26">
        <v>35.695454545454545</v>
      </c>
      <c r="I10" s="26">
        <v>36.706349206349209</v>
      </c>
      <c r="J10" s="26">
        <v>36.8498023715415</v>
      </c>
      <c r="K10" s="26">
        <v>37.18181818181818</v>
      </c>
      <c r="L10" s="26">
        <v>36.609467455621299</v>
      </c>
      <c r="M10" s="26">
        <v>36.675191815856778</v>
      </c>
      <c r="P10" s="57"/>
    </row>
    <row r="11" spans="2:16" x14ac:dyDescent="0.2">
      <c r="B11" s="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2:16" x14ac:dyDescent="0.2">
      <c r="B12" s="8" t="s">
        <v>20</v>
      </c>
      <c r="C12" s="9">
        <v>1990</v>
      </c>
      <c r="D12" s="9">
        <v>1991</v>
      </c>
      <c r="E12" s="9">
        <v>1992</v>
      </c>
      <c r="F12" s="9">
        <v>1993</v>
      </c>
      <c r="G12" s="9">
        <v>1994</v>
      </c>
      <c r="H12" s="9">
        <v>1995</v>
      </c>
      <c r="I12" s="9">
        <v>1996</v>
      </c>
      <c r="J12" s="9">
        <v>1997</v>
      </c>
      <c r="K12" s="9">
        <v>1998</v>
      </c>
      <c r="L12" s="9">
        <v>1999</v>
      </c>
      <c r="M12" s="10" t="s">
        <v>74</v>
      </c>
    </row>
    <row r="13" spans="2:16" x14ac:dyDescent="0.2">
      <c r="B13" s="4" t="s">
        <v>21</v>
      </c>
      <c r="C13" s="24">
        <v>42.333333333333336</v>
      </c>
      <c r="D13" s="24">
        <v>41.94444444444445</v>
      </c>
      <c r="E13" s="24">
        <v>44.743333333333375</v>
      </c>
      <c r="F13" s="24">
        <v>42.52631578947372</v>
      </c>
      <c r="G13" s="24">
        <v>41.604166666666657</v>
      </c>
      <c r="H13" s="24">
        <v>44.219202898550719</v>
      </c>
      <c r="I13" s="24">
        <v>42.790064102564095</v>
      </c>
      <c r="J13" s="24">
        <v>42.386494252873561</v>
      </c>
      <c r="K13" s="24">
        <v>42.986111111111128</v>
      </c>
      <c r="L13" s="24">
        <v>44.073275862068961</v>
      </c>
      <c r="M13" s="24">
        <v>42.981440237564975</v>
      </c>
    </row>
    <row r="14" spans="2:16" x14ac:dyDescent="0.2">
      <c r="B14" s="4" t="s">
        <v>22</v>
      </c>
      <c r="C14" s="24">
        <v>37.795454545454547</v>
      </c>
      <c r="D14" s="24">
        <v>40.829545454545467</v>
      </c>
      <c r="E14" s="24">
        <v>40.518361581920907</v>
      </c>
      <c r="F14" s="24">
        <v>39.714480874316955</v>
      </c>
      <c r="G14" s="24">
        <v>39.010536398467409</v>
      </c>
      <c r="H14" s="24">
        <v>41.448129251700692</v>
      </c>
      <c r="I14" s="24">
        <v>39.892201834862384</v>
      </c>
      <c r="J14" s="24">
        <v>40.696540880503107</v>
      </c>
      <c r="K14" s="24">
        <v>40.168650793650805</v>
      </c>
      <c r="L14" s="24">
        <v>42.986805555555556</v>
      </c>
      <c r="M14" s="24">
        <v>40.527224824355912</v>
      </c>
    </row>
    <row r="15" spans="2:16" ht="11.25" customHeight="1" x14ac:dyDescent="0.2">
      <c r="B15" s="20" t="s">
        <v>23</v>
      </c>
      <c r="C15" s="24">
        <v>34.366972477064223</v>
      </c>
      <c r="D15" s="24">
        <v>34.235875706214664</v>
      </c>
      <c r="E15" s="24">
        <v>35.210401891252943</v>
      </c>
      <c r="F15" s="24">
        <v>34.841911764705891</v>
      </c>
      <c r="G15" s="24">
        <v>34.948183760683783</v>
      </c>
      <c r="H15" s="24">
        <v>34.903243847874755</v>
      </c>
      <c r="I15" s="24">
        <v>34.176300578034677</v>
      </c>
      <c r="J15" s="24">
        <v>34.381720430107549</v>
      </c>
      <c r="K15" s="24">
        <v>34.528877887788802</v>
      </c>
      <c r="L15" s="24">
        <v>33.714351851851838</v>
      </c>
      <c r="M15" s="24">
        <v>34.511236559139789</v>
      </c>
    </row>
    <row r="16" spans="2:16" x14ac:dyDescent="0.2">
      <c r="B16" s="4" t="s">
        <v>24</v>
      </c>
      <c r="C16" s="24">
        <v>33.541666666666664</v>
      </c>
      <c r="D16" s="24">
        <v>32.485555555555557</v>
      </c>
      <c r="E16" s="24">
        <v>32.606884057970994</v>
      </c>
      <c r="F16" s="24">
        <v>32.898666666666671</v>
      </c>
      <c r="G16" s="24">
        <v>31.715277777777789</v>
      </c>
      <c r="H16" s="24">
        <v>32.193766937669388</v>
      </c>
      <c r="I16" s="24">
        <v>32.223389355742299</v>
      </c>
      <c r="J16" s="24">
        <v>32.296874999999993</v>
      </c>
      <c r="K16" s="24">
        <v>32.639102564102586</v>
      </c>
      <c r="L16" s="24">
        <v>33.384986225895325</v>
      </c>
      <c r="M16" s="24">
        <v>32.582373782108057</v>
      </c>
    </row>
    <row r="17" spans="2:27" x14ac:dyDescent="0.2">
      <c r="B17" s="4" t="s">
        <v>166</v>
      </c>
      <c r="C17" s="24">
        <v>40.111111111111114</v>
      </c>
      <c r="D17" s="24">
        <v>40.551100628930818</v>
      </c>
      <c r="E17" s="24">
        <v>40.079037800687303</v>
      </c>
      <c r="F17" s="24">
        <v>39.605072463768131</v>
      </c>
      <c r="G17" s="24">
        <v>40.304804804804832</v>
      </c>
      <c r="H17" s="24">
        <v>40.682119205298044</v>
      </c>
      <c r="I17" s="24">
        <v>39.794444444444444</v>
      </c>
      <c r="J17" s="24">
        <v>39.800724637681157</v>
      </c>
      <c r="K17" s="24">
        <v>40.969565217391299</v>
      </c>
      <c r="L17" s="24">
        <v>42.653460837887053</v>
      </c>
      <c r="M17" s="24">
        <v>40.61532485875712</v>
      </c>
    </row>
    <row r="18" spans="2:27" ht="22.5" customHeight="1" x14ac:dyDescent="0.2">
      <c r="B18" s="20" t="s">
        <v>45</v>
      </c>
      <c r="C18" s="24">
        <v>34.575757575757578</v>
      </c>
      <c r="D18" s="24">
        <v>36.305555555555571</v>
      </c>
      <c r="E18" s="24">
        <v>34.593333333333348</v>
      </c>
      <c r="F18" s="24">
        <v>35.726495726495735</v>
      </c>
      <c r="G18" s="24">
        <v>35.448198198198199</v>
      </c>
      <c r="H18" s="24">
        <v>37.691176470588253</v>
      </c>
      <c r="I18" s="24">
        <v>37.146551724137922</v>
      </c>
      <c r="J18" s="24">
        <v>35.325520833333336</v>
      </c>
      <c r="K18" s="24">
        <v>35.039215686274517</v>
      </c>
      <c r="L18" s="24">
        <v>36.856060606060609</v>
      </c>
      <c r="M18" s="24">
        <v>35.890796019900499</v>
      </c>
    </row>
    <row r="19" spans="2:27" x14ac:dyDescent="0.2">
      <c r="B19" s="8" t="s">
        <v>16</v>
      </c>
      <c r="C19" s="26">
        <v>36.30788804071247</v>
      </c>
      <c r="D19" s="26">
        <v>37.039156626506028</v>
      </c>
      <c r="E19" s="26">
        <v>36.96165527714502</v>
      </c>
      <c r="F19" s="26">
        <v>36.510013577732515</v>
      </c>
      <c r="G19" s="26">
        <v>36.481397459165166</v>
      </c>
      <c r="H19" s="26">
        <v>37.738630061009459</v>
      </c>
      <c r="I19" s="26">
        <v>36.832225913621279</v>
      </c>
      <c r="J19" s="26">
        <v>36.814000000000014</v>
      </c>
      <c r="K19" s="26">
        <v>37.277250608272489</v>
      </c>
      <c r="L19" s="26">
        <v>38.625419664268577</v>
      </c>
      <c r="M19" s="26">
        <v>37.13595294403008</v>
      </c>
    </row>
    <row r="20" spans="2:27" x14ac:dyDescent="0.2">
      <c r="B20" s="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2:27" x14ac:dyDescent="0.2">
      <c r="B21" s="8" t="s">
        <v>20</v>
      </c>
      <c r="C21" s="9">
        <v>2000</v>
      </c>
      <c r="D21" s="9">
        <v>2001</v>
      </c>
      <c r="E21" s="9">
        <v>2002</v>
      </c>
      <c r="F21" s="9">
        <v>2003</v>
      </c>
      <c r="G21" s="9">
        <v>2004</v>
      </c>
      <c r="H21" s="9">
        <v>2005</v>
      </c>
      <c r="I21" s="9">
        <v>2006</v>
      </c>
      <c r="J21" s="9">
        <v>2007</v>
      </c>
      <c r="K21" s="9">
        <v>2008</v>
      </c>
      <c r="L21" s="9">
        <v>2009</v>
      </c>
      <c r="M21" s="10" t="s">
        <v>168</v>
      </c>
    </row>
    <row r="22" spans="2:27" x14ac:dyDescent="0.2">
      <c r="B22" s="4" t="s">
        <v>21</v>
      </c>
      <c r="C22" s="24">
        <v>43.666666666666671</v>
      </c>
      <c r="D22" s="24">
        <v>43.931623931623967</v>
      </c>
      <c r="E22" s="24">
        <v>42.22093023255816</v>
      </c>
      <c r="F22" s="24">
        <v>41.091324200913256</v>
      </c>
      <c r="G22" s="24">
        <v>42.731273408239673</v>
      </c>
      <c r="H22" s="24">
        <v>41.222560975609746</v>
      </c>
      <c r="I22" s="24">
        <v>41.850600600600593</v>
      </c>
      <c r="J22" s="24">
        <v>41.14477401129944</v>
      </c>
      <c r="K22" s="24">
        <v>40.437659033078923</v>
      </c>
      <c r="L22" s="24">
        <v>42.745370370370388</v>
      </c>
      <c r="M22" s="24">
        <v>41.97313538352779</v>
      </c>
    </row>
    <row r="23" spans="2:27" x14ac:dyDescent="0.2">
      <c r="B23" s="4" t="s">
        <v>22</v>
      </c>
      <c r="C23" s="24">
        <v>41.790598290598282</v>
      </c>
      <c r="D23" s="24">
        <v>41.030030030030026</v>
      </c>
      <c r="E23" s="24">
        <v>41.275252525252533</v>
      </c>
      <c r="F23" s="24">
        <v>40.024479166666723</v>
      </c>
      <c r="G23" s="24">
        <v>39.513986013986042</v>
      </c>
      <c r="H23" s="24">
        <v>40.066893424036287</v>
      </c>
      <c r="I23" s="24">
        <v>41.999094202898604</v>
      </c>
      <c r="J23" s="24">
        <v>41.794074074074089</v>
      </c>
      <c r="K23" s="24">
        <v>41.521359807460904</v>
      </c>
      <c r="L23" s="24">
        <v>41.513612217795469</v>
      </c>
      <c r="M23" s="24">
        <v>41.150114481969133</v>
      </c>
    </row>
    <row r="24" spans="2:27" ht="11.25" customHeight="1" x14ac:dyDescent="0.2">
      <c r="B24" s="20" t="s">
        <v>23</v>
      </c>
      <c r="C24" s="24">
        <v>33.510767790262186</v>
      </c>
      <c r="D24" s="24">
        <v>33.25271739130438</v>
      </c>
      <c r="E24" s="24">
        <v>33.632058287795992</v>
      </c>
      <c r="F24" s="24">
        <v>33.737783595113449</v>
      </c>
      <c r="G24" s="24">
        <v>33.866310160427794</v>
      </c>
      <c r="H24" s="24">
        <v>34.176296296296307</v>
      </c>
      <c r="I24" s="24">
        <v>33.687106918239031</v>
      </c>
      <c r="J24" s="24">
        <v>33.772924411400275</v>
      </c>
      <c r="K24" s="24">
        <v>34.33219567690557</v>
      </c>
      <c r="L24" s="24">
        <v>34.081528279181725</v>
      </c>
      <c r="M24" s="24">
        <v>33.847733818402276</v>
      </c>
    </row>
    <row r="25" spans="2:27" x14ac:dyDescent="0.2">
      <c r="B25" s="4" t="s">
        <v>24</v>
      </c>
      <c r="C25" s="24">
        <v>32.489919354838719</v>
      </c>
      <c r="D25" s="24">
        <v>32.938790560472</v>
      </c>
      <c r="E25" s="24">
        <v>33.403086419753102</v>
      </c>
      <c r="F25" s="24">
        <v>33.474673202614355</v>
      </c>
      <c r="G25" s="24">
        <v>31.996612466124674</v>
      </c>
      <c r="H25" s="24">
        <v>33.025537634408636</v>
      </c>
      <c r="I25" s="24">
        <v>33.970628415300567</v>
      </c>
      <c r="J25" s="24">
        <v>33.871273712737114</v>
      </c>
      <c r="K25" s="24">
        <v>33.842789598108745</v>
      </c>
      <c r="L25" s="24">
        <v>34.534505208333321</v>
      </c>
      <c r="M25" s="24">
        <v>33.367004048583006</v>
      </c>
    </row>
    <row r="26" spans="2:27" x14ac:dyDescent="0.2">
      <c r="B26" s="4" t="s">
        <v>166</v>
      </c>
      <c r="C26" s="24">
        <v>40.335185185185182</v>
      </c>
      <c r="D26" s="24">
        <v>41.177704194260514</v>
      </c>
      <c r="E26" s="24">
        <v>41.258658008658038</v>
      </c>
      <c r="F26" s="24">
        <v>40.895042194092838</v>
      </c>
      <c r="G26" s="24">
        <v>41.549823633156961</v>
      </c>
      <c r="H26" s="24">
        <v>40.720833333333353</v>
      </c>
      <c r="I26" s="24">
        <v>40.391975308642003</v>
      </c>
      <c r="J26" s="24">
        <v>40.534552845528452</v>
      </c>
      <c r="K26" s="24">
        <v>40.088773491592491</v>
      </c>
      <c r="L26" s="24">
        <v>39.565724206349188</v>
      </c>
      <c r="M26" s="24">
        <v>40.518207282913203</v>
      </c>
    </row>
    <row r="27" spans="2:27" ht="22.5" customHeight="1" x14ac:dyDescent="0.2">
      <c r="B27" s="20" t="s">
        <v>45</v>
      </c>
      <c r="C27" s="24">
        <v>37.256410256410248</v>
      </c>
      <c r="D27" s="24">
        <v>36.552083333333329</v>
      </c>
      <c r="E27" s="24">
        <v>37.420068027210895</v>
      </c>
      <c r="F27" s="24">
        <v>37.391025641025628</v>
      </c>
      <c r="G27" s="24">
        <v>35.849673202614397</v>
      </c>
      <c r="H27" s="24">
        <v>35.37573099415205</v>
      </c>
      <c r="I27" s="24">
        <v>37.023611111111101</v>
      </c>
      <c r="J27" s="24">
        <v>37.506802721088441</v>
      </c>
      <c r="K27" s="24">
        <v>36.017676767676761</v>
      </c>
      <c r="L27" s="24">
        <v>39.447916666666664</v>
      </c>
      <c r="M27" s="24">
        <v>36.901546391752575</v>
      </c>
    </row>
    <row r="28" spans="2:27" x14ac:dyDescent="0.2">
      <c r="B28" s="8" t="s">
        <v>16</v>
      </c>
      <c r="C28" s="26">
        <v>37.43856259659966</v>
      </c>
      <c r="D28" s="26">
        <v>37.668389955686862</v>
      </c>
      <c r="E28" s="26">
        <v>37.795444294091098</v>
      </c>
      <c r="F28" s="26">
        <v>37.595550945136019</v>
      </c>
      <c r="G28" s="26">
        <v>37.600277067348706</v>
      </c>
      <c r="H28" s="26">
        <v>37.461890838206656</v>
      </c>
      <c r="I28" s="26">
        <v>38.238029465929984</v>
      </c>
      <c r="J28" s="26">
        <v>38.173948220064673</v>
      </c>
      <c r="K28" s="26">
        <v>38.166265060240931</v>
      </c>
      <c r="L28" s="26">
        <v>38.401567944250907</v>
      </c>
      <c r="M28" s="26">
        <v>37.915276349369599</v>
      </c>
    </row>
    <row r="29" spans="2:27" x14ac:dyDescent="0.2">
      <c r="B29" s="6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</row>
    <row r="30" spans="2:27" x14ac:dyDescent="0.2">
      <c r="B30" s="8" t="s">
        <v>20</v>
      </c>
      <c r="C30" s="9">
        <v>2010</v>
      </c>
      <c r="D30" s="9">
        <v>2011</v>
      </c>
      <c r="E30" s="9">
        <v>2012</v>
      </c>
      <c r="F30" s="9">
        <v>2013</v>
      </c>
      <c r="G30" s="9">
        <v>2014</v>
      </c>
      <c r="H30" s="9">
        <v>2015</v>
      </c>
      <c r="I30" s="9">
        <v>2016</v>
      </c>
      <c r="J30" s="9">
        <v>2017</v>
      </c>
      <c r="K30" s="9">
        <v>2018</v>
      </c>
      <c r="L30" s="9">
        <v>2019</v>
      </c>
      <c r="M30" s="10" t="s">
        <v>328</v>
      </c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</row>
    <row r="31" spans="2:27" x14ac:dyDescent="0.2">
      <c r="B31" s="67" t="s">
        <v>21</v>
      </c>
      <c r="C31" s="24">
        <v>39.727891156462611</v>
      </c>
      <c r="D31" s="24">
        <v>40.089805825242735</v>
      </c>
      <c r="E31" s="24">
        <v>40.062661498708067</v>
      </c>
      <c r="F31" s="24">
        <v>39.92957746478875</v>
      </c>
      <c r="G31" s="24">
        <v>40.120309050772633</v>
      </c>
      <c r="H31" s="24">
        <v>41.189223057644149</v>
      </c>
      <c r="I31" s="24">
        <v>39.964699074074097</v>
      </c>
      <c r="J31" s="24">
        <v>40.971374045801539</v>
      </c>
      <c r="K31" s="24" t="s">
        <v>209</v>
      </c>
      <c r="L31" s="24" t="s">
        <v>209</v>
      </c>
      <c r="M31" s="24">
        <v>40.270772712576772</v>
      </c>
      <c r="Q31" s="56"/>
      <c r="R31" s="56"/>
      <c r="S31" s="56"/>
      <c r="V31" s="64"/>
      <c r="W31" s="64"/>
      <c r="X31" s="64"/>
      <c r="Y31" s="64"/>
      <c r="Z31" s="64"/>
    </row>
    <row r="32" spans="2:27" x14ac:dyDescent="0.2">
      <c r="B32" s="67" t="s">
        <v>22</v>
      </c>
      <c r="C32" s="24">
        <v>40.906207827260424</v>
      </c>
      <c r="D32" s="24">
        <v>40.579807692307718</v>
      </c>
      <c r="E32" s="24">
        <v>39.502322880371658</v>
      </c>
      <c r="F32" s="24">
        <v>39.895161290322584</v>
      </c>
      <c r="G32" s="24">
        <v>40.29810996563576</v>
      </c>
      <c r="H32" s="24">
        <v>40.185763888888914</v>
      </c>
      <c r="I32" s="24">
        <v>40.777253668763095</v>
      </c>
      <c r="J32" s="24">
        <v>39.392580287929142</v>
      </c>
      <c r="K32" s="24" t="s">
        <v>209</v>
      </c>
      <c r="L32" s="24" t="s">
        <v>209</v>
      </c>
      <c r="M32" s="24">
        <v>40.17938766709792</v>
      </c>
      <c r="Q32" s="56"/>
      <c r="R32" s="56"/>
      <c r="S32" s="56"/>
      <c r="V32" s="64"/>
      <c r="W32" s="64"/>
      <c r="X32" s="64"/>
      <c r="Y32" s="64"/>
      <c r="Z32" s="64"/>
    </row>
    <row r="33" spans="2:26" x14ac:dyDescent="0.2">
      <c r="B33" s="76" t="s">
        <v>23</v>
      </c>
      <c r="C33" s="24">
        <v>33.364066193853468</v>
      </c>
      <c r="D33" s="24">
        <v>33.052941176470618</v>
      </c>
      <c r="E33" s="24">
        <v>33.52272727272728</v>
      </c>
      <c r="F33" s="24">
        <v>33.489814814814849</v>
      </c>
      <c r="G33" s="24">
        <v>33.398467432950206</v>
      </c>
      <c r="H33" s="24">
        <v>33.480870020964353</v>
      </c>
      <c r="I33" s="24">
        <v>33.120370370370352</v>
      </c>
      <c r="J33" s="24">
        <v>33.64705882352942</v>
      </c>
      <c r="K33" s="24" t="s">
        <v>209</v>
      </c>
      <c r="L33" s="24" t="s">
        <v>209</v>
      </c>
      <c r="M33" s="24">
        <v>33.388846398980199</v>
      </c>
      <c r="Q33" s="56"/>
      <c r="R33" s="56"/>
      <c r="S33" s="56"/>
      <c r="V33" s="64"/>
      <c r="W33" s="64"/>
      <c r="X33" s="64"/>
      <c r="Y33" s="64"/>
      <c r="Z33" s="64"/>
    </row>
    <row r="34" spans="2:26" x14ac:dyDescent="0.2">
      <c r="B34" s="67" t="s">
        <v>24</v>
      </c>
      <c r="C34" s="24">
        <v>33.256561679790032</v>
      </c>
      <c r="D34" s="24">
        <v>33.332857142857172</v>
      </c>
      <c r="E34" s="24">
        <v>33.255036630036635</v>
      </c>
      <c r="F34" s="24">
        <v>33.010362694300532</v>
      </c>
      <c r="G34" s="24">
        <v>33.36582809224322</v>
      </c>
      <c r="H34" s="24">
        <v>34.016666666666673</v>
      </c>
      <c r="I34" s="24">
        <v>32.800744878957175</v>
      </c>
      <c r="J34" s="24">
        <v>33.220978441127698</v>
      </c>
      <c r="K34" s="24" t="s">
        <v>209</v>
      </c>
      <c r="L34" s="24" t="s">
        <v>209</v>
      </c>
      <c r="M34" s="24">
        <v>33.273448773448813</v>
      </c>
      <c r="Q34" s="56"/>
      <c r="R34" s="56"/>
      <c r="S34" s="56"/>
      <c r="V34" s="64"/>
      <c r="W34" s="64"/>
      <c r="X34" s="64"/>
      <c r="Y34" s="64"/>
      <c r="Z34" s="64"/>
    </row>
    <row r="35" spans="2:26" x14ac:dyDescent="0.2">
      <c r="B35" s="67" t="s">
        <v>166</v>
      </c>
      <c r="C35" s="24">
        <v>41.284453057708866</v>
      </c>
      <c r="D35" s="24">
        <v>40.481271043771059</v>
      </c>
      <c r="E35" s="24">
        <v>40.002653927813171</v>
      </c>
      <c r="F35" s="24">
        <v>40.215120274914092</v>
      </c>
      <c r="G35" s="24">
        <v>40.182584269662918</v>
      </c>
      <c r="H35" s="24">
        <v>40.063031709203415</v>
      </c>
      <c r="I35" s="24">
        <v>41.211226851851869</v>
      </c>
      <c r="J35" s="24">
        <v>39.935185185185212</v>
      </c>
      <c r="K35" s="24" t="s">
        <v>209</v>
      </c>
      <c r="L35" s="24" t="s">
        <v>209</v>
      </c>
      <c r="M35" s="24">
        <v>40.39557321225886</v>
      </c>
      <c r="Q35" s="56"/>
      <c r="R35" s="56"/>
      <c r="S35" s="56"/>
      <c r="V35" s="64"/>
      <c r="W35" s="64"/>
      <c r="X35" s="64"/>
      <c r="Y35" s="64"/>
      <c r="Z35" s="64"/>
    </row>
    <row r="36" spans="2:26" ht="22.5" customHeight="1" x14ac:dyDescent="0.2">
      <c r="B36" s="76" t="s">
        <v>45</v>
      </c>
      <c r="C36" s="24">
        <v>36.846590909090907</v>
      </c>
      <c r="D36" s="24">
        <v>36.972727272727276</v>
      </c>
      <c r="E36" s="24">
        <v>36.69354838709679</v>
      </c>
      <c r="F36" s="24">
        <v>37.967948717948723</v>
      </c>
      <c r="G36" s="24">
        <v>36.041666666666693</v>
      </c>
      <c r="H36" s="24">
        <v>36.49305555555555</v>
      </c>
      <c r="I36" s="24">
        <v>35.012500000000003</v>
      </c>
      <c r="J36" s="24">
        <v>36.187984496124038</v>
      </c>
      <c r="K36" s="24" t="s">
        <v>209</v>
      </c>
      <c r="L36" s="24" t="s">
        <v>209</v>
      </c>
      <c r="M36" s="24">
        <v>36.6232765612328</v>
      </c>
      <c r="V36" s="64"/>
      <c r="W36" s="64"/>
      <c r="X36" s="64"/>
      <c r="Y36" s="64"/>
      <c r="Z36" s="64"/>
    </row>
    <row r="37" spans="2:26" x14ac:dyDescent="0.2">
      <c r="B37" s="8" t="s">
        <v>16</v>
      </c>
      <c r="C37" s="26">
        <v>38.166877637130725</v>
      </c>
      <c r="D37" s="26">
        <v>37.483320792575903</v>
      </c>
      <c r="E37" s="26">
        <v>37.465035363906026</v>
      </c>
      <c r="F37" s="26">
        <v>37.533027121609791</v>
      </c>
      <c r="G37" s="26">
        <v>37.665918508287255</v>
      </c>
      <c r="H37" s="26">
        <v>37.903319405756712</v>
      </c>
      <c r="I37" s="26">
        <v>38.038238770685581</v>
      </c>
      <c r="J37" s="26">
        <v>37.472873409243149</v>
      </c>
      <c r="K37" s="26" t="s">
        <v>209</v>
      </c>
      <c r="L37" s="26" t="s">
        <v>209</v>
      </c>
      <c r="M37" s="26">
        <v>37.704250103372935</v>
      </c>
      <c r="V37" s="64"/>
      <c r="W37" s="64"/>
      <c r="X37" s="64"/>
      <c r="Y37" s="64"/>
      <c r="Z37" s="64"/>
    </row>
    <row r="38" spans="2:26" x14ac:dyDescent="0.2">
      <c r="B38" s="16" t="s">
        <v>187</v>
      </c>
      <c r="C38" s="14"/>
      <c r="D38" s="14"/>
      <c r="E38" s="14"/>
      <c r="F38" s="15"/>
      <c r="G38" s="15"/>
      <c r="H38" s="15"/>
      <c r="I38" s="15"/>
      <c r="J38" s="15"/>
      <c r="K38" s="15"/>
      <c r="L38" s="15"/>
      <c r="M38" s="15"/>
      <c r="V38" s="65"/>
      <c r="W38" s="65"/>
      <c r="X38" s="65"/>
      <c r="Y38" s="65"/>
    </row>
    <row r="40" spans="2:26" x14ac:dyDescent="0.2">
      <c r="B40" s="123" t="s">
        <v>61</v>
      </c>
      <c r="C40" s="124"/>
    </row>
    <row r="41" spans="2:26" x14ac:dyDescent="0.2">
      <c r="F41" s="59"/>
    </row>
    <row r="42" spans="2:26" x14ac:dyDescent="0.2">
      <c r="C42" s="65"/>
      <c r="D42" s="65"/>
      <c r="E42" s="65"/>
      <c r="F42" s="59"/>
      <c r="G42" s="65"/>
      <c r="H42" s="65"/>
      <c r="I42" s="65"/>
      <c r="J42" s="65"/>
      <c r="K42" s="65"/>
      <c r="L42" s="65"/>
      <c r="M42" s="65"/>
    </row>
    <row r="43" spans="2:26" x14ac:dyDescent="0.2">
      <c r="C43" s="65"/>
      <c r="D43" s="65"/>
      <c r="E43" s="65"/>
      <c r="F43" s="59"/>
      <c r="G43" s="65"/>
      <c r="H43" s="65"/>
      <c r="I43" s="65"/>
      <c r="J43" s="65"/>
      <c r="K43" s="65"/>
      <c r="L43" s="65"/>
      <c r="M43" s="65"/>
    </row>
    <row r="44" spans="2:26" x14ac:dyDescent="0.2">
      <c r="C44" s="65"/>
      <c r="D44" s="65"/>
      <c r="E44" s="65"/>
      <c r="F44" s="59"/>
      <c r="G44" s="65"/>
      <c r="H44" s="65"/>
      <c r="I44" s="65"/>
      <c r="J44" s="65"/>
      <c r="K44" s="65"/>
      <c r="L44" s="65"/>
      <c r="M44" s="65"/>
    </row>
    <row r="45" spans="2:26" x14ac:dyDescent="0.2">
      <c r="C45" s="65"/>
      <c r="D45" s="65"/>
      <c r="E45" s="65"/>
      <c r="F45" s="59"/>
      <c r="G45" s="65"/>
      <c r="H45" s="65"/>
      <c r="I45" s="65"/>
      <c r="J45" s="65"/>
      <c r="K45" s="65"/>
      <c r="L45" s="65"/>
      <c r="M45" s="65"/>
    </row>
    <row r="46" spans="2:26" x14ac:dyDescent="0.2">
      <c r="C46" s="65"/>
      <c r="D46" s="65"/>
      <c r="E46" s="65"/>
      <c r="F46" s="59"/>
      <c r="G46" s="65"/>
      <c r="H46" s="65"/>
      <c r="I46" s="65"/>
      <c r="J46" s="65"/>
      <c r="K46" s="65"/>
      <c r="L46" s="65"/>
      <c r="M46" s="65"/>
    </row>
    <row r="47" spans="2:26" x14ac:dyDescent="0.2">
      <c r="C47" s="65"/>
      <c r="D47" s="65"/>
      <c r="E47" s="65"/>
      <c r="F47" s="59"/>
      <c r="G47" s="65"/>
      <c r="H47" s="65"/>
      <c r="I47" s="65"/>
      <c r="J47" s="65"/>
      <c r="K47" s="65"/>
      <c r="L47" s="65"/>
      <c r="M47" s="65"/>
    </row>
    <row r="48" spans="2:26" x14ac:dyDescent="0.2"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</row>
    <row r="49" spans="3:13" x14ac:dyDescent="0.2"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spans="3:13" x14ac:dyDescent="0.2"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spans="3:13" x14ac:dyDescent="0.2"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3:13" x14ac:dyDescent="0.2"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</row>
    <row r="53" spans="3:13" x14ac:dyDescent="0.2"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</row>
    <row r="54" spans="3:13" x14ac:dyDescent="0.2"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</row>
    <row r="55" spans="3:13" x14ac:dyDescent="0.2"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</row>
    <row r="56" spans="3:13" x14ac:dyDescent="0.2"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</row>
    <row r="57" spans="3:13" x14ac:dyDescent="0.2"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</row>
    <row r="58" spans="3:13" x14ac:dyDescent="0.2"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</row>
    <row r="59" spans="3:13" x14ac:dyDescent="0.2"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</row>
    <row r="60" spans="3:13" x14ac:dyDescent="0.2"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</row>
    <row r="61" spans="3:13" x14ac:dyDescent="0.2"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</row>
    <row r="62" spans="3:13" x14ac:dyDescent="0.2"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</row>
    <row r="63" spans="3:13" x14ac:dyDescent="0.2"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</row>
    <row r="64" spans="3:13" x14ac:dyDescent="0.2"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</row>
    <row r="65" spans="3:13" x14ac:dyDescent="0.2"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66" spans="3:13" x14ac:dyDescent="0.2"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</row>
    <row r="67" spans="3:13" x14ac:dyDescent="0.2"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</row>
    <row r="68" spans="3:13" x14ac:dyDescent="0.2"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</row>
    <row r="69" spans="3:13" x14ac:dyDescent="0.2"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</row>
    <row r="70" spans="3:13" x14ac:dyDescent="0.2"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</row>
  </sheetData>
  <mergeCells count="1">
    <mergeCell ref="B40:C40"/>
  </mergeCells>
  <phoneticPr fontId="7" type="noConversion"/>
  <hyperlinks>
    <hyperlink ref="B40:C40" location="Forside!B12" display="Tabeller og figurer"/>
  </hyperlinks>
  <printOptions horizontalCentered="1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  <ignoredErrors>
    <ignoredError sqref="B2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theme="4" tint="0.39997558519241921"/>
  </sheetPr>
  <dimension ref="B2:AA56"/>
  <sheetViews>
    <sheetView showGridLines="0" showRowColHeaders="0" workbookViewId="0">
      <selection activeCell="B2" sqref="B2"/>
    </sheetView>
  </sheetViews>
  <sheetFormatPr baseColWidth="10" defaultColWidth="8.85546875" defaultRowHeight="11.25" x14ac:dyDescent="0.2"/>
  <cols>
    <col min="1" max="1" width="1.7109375" style="7" customWidth="1"/>
    <col min="2" max="2" width="21.7109375" style="7" customWidth="1"/>
    <col min="3" max="12" width="5.28515625" style="7" customWidth="1"/>
    <col min="13" max="13" width="10.7109375" style="7" customWidth="1"/>
    <col min="14" max="16384" width="8.85546875" style="7"/>
  </cols>
  <sheetData>
    <row r="2" spans="2:16" ht="12.75" x14ac:dyDescent="0.2">
      <c r="B2" s="37" t="str">
        <f>Forside!D28</f>
        <v>Tabell 9  Doktorgrader 1980-2017. Medianalder ved disputas etter fagområde.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6" x14ac:dyDescent="0.2">
      <c r="B3" s="8" t="s">
        <v>20</v>
      </c>
      <c r="C3" s="9">
        <v>1980</v>
      </c>
      <c r="D3" s="9">
        <v>1981</v>
      </c>
      <c r="E3" s="9">
        <v>1982</v>
      </c>
      <c r="F3" s="9">
        <v>1983</v>
      </c>
      <c r="G3" s="9">
        <v>1984</v>
      </c>
      <c r="H3" s="9">
        <v>1985</v>
      </c>
      <c r="I3" s="9">
        <v>1986</v>
      </c>
      <c r="J3" s="9">
        <v>1987</v>
      </c>
      <c r="K3" s="9">
        <v>1988</v>
      </c>
      <c r="L3" s="9">
        <v>1989</v>
      </c>
      <c r="M3" s="10" t="s">
        <v>164</v>
      </c>
    </row>
    <row r="4" spans="2:16" x14ac:dyDescent="0.2">
      <c r="B4" s="4" t="s">
        <v>21</v>
      </c>
      <c r="C4" s="24">
        <v>36</v>
      </c>
      <c r="D4" s="24">
        <v>38</v>
      </c>
      <c r="E4" s="24">
        <v>38</v>
      </c>
      <c r="F4" s="24">
        <v>39.5</v>
      </c>
      <c r="G4" s="24">
        <v>38.5</v>
      </c>
      <c r="H4" s="24">
        <v>36.5</v>
      </c>
      <c r="I4" s="24">
        <v>41</v>
      </c>
      <c r="J4" s="24">
        <v>39.75</v>
      </c>
      <c r="K4" s="24">
        <v>38.666666666666664</v>
      </c>
      <c r="L4" s="24">
        <v>41.5</v>
      </c>
      <c r="M4" s="24">
        <v>39.035714285714285</v>
      </c>
      <c r="P4" s="57"/>
    </row>
    <row r="5" spans="2:16" x14ac:dyDescent="0.2">
      <c r="B5" s="4" t="s">
        <v>22</v>
      </c>
      <c r="C5" s="24">
        <v>34.25</v>
      </c>
      <c r="D5" s="24">
        <v>44</v>
      </c>
      <c r="E5" s="24">
        <v>36</v>
      </c>
      <c r="F5" s="24">
        <v>37.25</v>
      </c>
      <c r="G5" s="24">
        <v>32.833333333333336</v>
      </c>
      <c r="H5" s="24">
        <v>36.333333333333336</v>
      </c>
      <c r="I5" s="24">
        <v>35.375</v>
      </c>
      <c r="J5" s="24">
        <v>37.25</v>
      </c>
      <c r="K5" s="24">
        <v>38.5</v>
      </c>
      <c r="L5" s="24">
        <v>39.166666666666664</v>
      </c>
      <c r="M5" s="24">
        <v>36.5</v>
      </c>
      <c r="P5" s="57"/>
    </row>
    <row r="6" spans="2:16" ht="11.25" customHeight="1" x14ac:dyDescent="0.2">
      <c r="B6" s="20" t="s">
        <v>23</v>
      </c>
      <c r="C6" s="24">
        <v>30.833333333333332</v>
      </c>
      <c r="D6" s="24">
        <v>32.9</v>
      </c>
      <c r="E6" s="24">
        <v>32.4375</v>
      </c>
      <c r="F6" s="24">
        <v>32.1</v>
      </c>
      <c r="G6" s="24">
        <v>30.166666666666668</v>
      </c>
      <c r="H6" s="24">
        <v>30.75</v>
      </c>
      <c r="I6" s="24">
        <v>31</v>
      </c>
      <c r="J6" s="24">
        <v>31</v>
      </c>
      <c r="K6" s="24">
        <v>30.833333333333336</v>
      </c>
      <c r="L6" s="24">
        <v>30.958333333333332</v>
      </c>
      <c r="M6" s="24">
        <v>31.264705882352942</v>
      </c>
      <c r="P6" s="57"/>
    </row>
    <row r="7" spans="2:16" x14ac:dyDescent="0.2">
      <c r="B7" s="4" t="s">
        <v>24</v>
      </c>
      <c r="C7" s="24">
        <v>28.714285714285715</v>
      </c>
      <c r="D7" s="24">
        <v>32.5</v>
      </c>
      <c r="E7" s="24">
        <v>29.625</v>
      </c>
      <c r="F7" s="24">
        <v>29.464285714285715</v>
      </c>
      <c r="G7" s="24">
        <v>30</v>
      </c>
      <c r="H7" s="24">
        <v>30</v>
      </c>
      <c r="I7" s="24">
        <v>30</v>
      </c>
      <c r="J7" s="24">
        <v>29.571428571428573</v>
      </c>
      <c r="K7" s="24">
        <v>29.5</v>
      </c>
      <c r="L7" s="24">
        <v>28.863636363636363</v>
      </c>
      <c r="M7" s="24">
        <v>29.638461538461538</v>
      </c>
      <c r="P7" s="57"/>
    </row>
    <row r="8" spans="2:16" x14ac:dyDescent="0.2">
      <c r="B8" s="4" t="s">
        <v>166</v>
      </c>
      <c r="C8" s="24">
        <v>38.25</v>
      </c>
      <c r="D8" s="24">
        <v>38.25</v>
      </c>
      <c r="E8" s="24">
        <v>35.4</v>
      </c>
      <c r="F8" s="24">
        <v>36.5</v>
      </c>
      <c r="G8" s="24">
        <v>36.444444444444443</v>
      </c>
      <c r="H8" s="24">
        <v>34.5</v>
      </c>
      <c r="I8" s="24">
        <v>37.090909090909093</v>
      </c>
      <c r="J8" s="24">
        <v>36.375</v>
      </c>
      <c r="K8" s="24">
        <v>36.333333333333336</v>
      </c>
      <c r="L8" s="24">
        <v>36</v>
      </c>
      <c r="M8" s="24">
        <v>36.450980392156865</v>
      </c>
      <c r="P8" s="57"/>
    </row>
    <row r="9" spans="2:16" ht="22.5" customHeight="1" x14ac:dyDescent="0.2">
      <c r="B9" s="20" t="s">
        <v>45</v>
      </c>
      <c r="C9" s="24">
        <v>30</v>
      </c>
      <c r="D9" s="24">
        <v>34.166666666666664</v>
      </c>
      <c r="E9" s="24">
        <v>28.833333333333332</v>
      </c>
      <c r="F9" s="24">
        <v>31.75</v>
      </c>
      <c r="G9" s="24">
        <v>30.625</v>
      </c>
      <c r="H9" s="24">
        <v>32</v>
      </c>
      <c r="I9" s="24">
        <v>31.357142857142858</v>
      </c>
      <c r="J9" s="24">
        <v>30.125</v>
      </c>
      <c r="K9" s="24">
        <v>31.666666666666668</v>
      </c>
      <c r="L9" s="24">
        <v>32.083333333333336</v>
      </c>
      <c r="M9" s="24">
        <v>31.403846153846153</v>
      </c>
      <c r="P9" s="57"/>
    </row>
    <row r="10" spans="2:16" x14ac:dyDescent="0.2">
      <c r="B10" s="8" t="s">
        <v>16</v>
      </c>
      <c r="C10" s="26">
        <v>32.772727272727273</v>
      </c>
      <c r="D10" s="26">
        <v>34.75</v>
      </c>
      <c r="E10" s="26">
        <v>32.547619047619051</v>
      </c>
      <c r="F10" s="26">
        <v>33.277777777777779</v>
      </c>
      <c r="G10" s="26">
        <v>32.928571428571431</v>
      </c>
      <c r="H10" s="26">
        <v>32.53846153846154</v>
      </c>
      <c r="I10" s="26">
        <v>32.92</v>
      </c>
      <c r="J10" s="26">
        <v>32.96875</v>
      </c>
      <c r="K10" s="26">
        <v>33.710526315789473</v>
      </c>
      <c r="L10" s="26">
        <v>32.826086956521742</v>
      </c>
      <c r="M10" s="26">
        <v>33.073529411764703</v>
      </c>
      <c r="P10" s="57"/>
    </row>
    <row r="11" spans="2:16" x14ac:dyDescent="0.2">
      <c r="B11" s="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2:16" x14ac:dyDescent="0.2">
      <c r="B12" s="8" t="s">
        <v>20</v>
      </c>
      <c r="C12" s="9">
        <v>1990</v>
      </c>
      <c r="D12" s="9">
        <v>1991</v>
      </c>
      <c r="E12" s="9">
        <v>1992</v>
      </c>
      <c r="F12" s="9">
        <v>1993</v>
      </c>
      <c r="G12" s="9">
        <v>1994</v>
      </c>
      <c r="H12" s="9">
        <v>1995</v>
      </c>
      <c r="I12" s="9">
        <v>1996</v>
      </c>
      <c r="J12" s="9">
        <v>1997</v>
      </c>
      <c r="K12" s="9">
        <v>1998</v>
      </c>
      <c r="L12" s="9">
        <v>1999</v>
      </c>
      <c r="M12" s="10" t="s">
        <v>165</v>
      </c>
    </row>
    <row r="13" spans="2:16" x14ac:dyDescent="0.2">
      <c r="B13" s="4" t="s">
        <v>21</v>
      </c>
      <c r="C13" s="24">
        <v>43.25</v>
      </c>
      <c r="D13" s="24">
        <v>39.625</v>
      </c>
      <c r="E13" s="24">
        <v>43.75</v>
      </c>
      <c r="F13" s="24">
        <v>41</v>
      </c>
      <c r="G13" s="24">
        <v>40</v>
      </c>
      <c r="H13" s="24">
        <v>43.333333333333336</v>
      </c>
      <c r="I13" s="24">
        <v>41.5</v>
      </c>
      <c r="J13" s="24">
        <v>41</v>
      </c>
      <c r="K13" s="24">
        <v>41.5</v>
      </c>
      <c r="L13" s="24">
        <v>43</v>
      </c>
      <c r="M13" s="24">
        <v>41.725000000000001</v>
      </c>
    </row>
    <row r="14" spans="2:16" x14ac:dyDescent="0.2">
      <c r="B14" s="4" t="s">
        <v>22</v>
      </c>
      <c r="C14" s="24">
        <v>37.200000000000003</v>
      </c>
      <c r="D14" s="24">
        <v>40.666666666666664</v>
      </c>
      <c r="E14" s="24">
        <v>37.875</v>
      </c>
      <c r="F14" s="24">
        <v>37.75</v>
      </c>
      <c r="G14" s="24">
        <v>38.5</v>
      </c>
      <c r="H14" s="24">
        <v>39.6</v>
      </c>
      <c r="I14" s="24">
        <v>38.071428571428569</v>
      </c>
      <c r="J14" s="24">
        <v>38.833333333333336</v>
      </c>
      <c r="K14" s="24">
        <v>37.799999999999997</v>
      </c>
      <c r="L14" s="24">
        <v>40.375</v>
      </c>
      <c r="M14" s="24">
        <v>38.731707317073173</v>
      </c>
    </row>
    <row r="15" spans="2:16" ht="11.25" customHeight="1" x14ac:dyDescent="0.2">
      <c r="B15" s="20" t="s">
        <v>23</v>
      </c>
      <c r="C15" s="24">
        <v>33.115384615384613</v>
      </c>
      <c r="D15" s="24">
        <v>33.133333333333333</v>
      </c>
      <c r="E15" s="24">
        <v>33.388888888888886</v>
      </c>
      <c r="F15" s="24">
        <v>33.090909090909093</v>
      </c>
      <c r="G15" s="24">
        <v>33.214285714285715</v>
      </c>
      <c r="H15" s="24">
        <v>33.205882352941174</v>
      </c>
      <c r="I15" s="24">
        <v>32.805555555555557</v>
      </c>
      <c r="J15" s="24">
        <v>32.307692307692307</v>
      </c>
      <c r="K15" s="24">
        <v>32.294117647058826</v>
      </c>
      <c r="L15" s="24">
        <v>31.444444444444443</v>
      </c>
      <c r="M15" s="24">
        <v>32.712000000000003</v>
      </c>
    </row>
    <row r="16" spans="2:16" x14ac:dyDescent="0.2">
      <c r="B16" s="4" t="s">
        <v>24</v>
      </c>
      <c r="C16" s="24">
        <v>31.75</v>
      </c>
      <c r="D16" s="24">
        <v>30.65</v>
      </c>
      <c r="E16" s="24">
        <v>30.5</v>
      </c>
      <c r="F16" s="24">
        <v>31.107142857142858</v>
      </c>
      <c r="G16" s="24">
        <v>30.428571428571427</v>
      </c>
      <c r="H16" s="24">
        <v>30.73076923076923</v>
      </c>
      <c r="I16" s="24">
        <v>30.69047619047619</v>
      </c>
      <c r="J16" s="24">
        <v>30.333333333333332</v>
      </c>
      <c r="K16" s="24">
        <v>30.944444444444443</v>
      </c>
      <c r="L16" s="24">
        <v>31.5</v>
      </c>
      <c r="M16" s="24">
        <v>30.824137931034482</v>
      </c>
    </row>
    <row r="17" spans="2:27" x14ac:dyDescent="0.2">
      <c r="B17" s="4" t="s">
        <v>166</v>
      </c>
      <c r="C17" s="24">
        <v>39.166666666666664</v>
      </c>
      <c r="D17" s="24">
        <v>39</v>
      </c>
      <c r="E17" s="24">
        <v>38.916666666666664</v>
      </c>
      <c r="F17" s="24">
        <v>38.200000000000003</v>
      </c>
      <c r="G17" s="24">
        <v>39.25</v>
      </c>
      <c r="H17" s="24">
        <v>39.458333333333336</v>
      </c>
      <c r="I17" s="24">
        <v>39.200000000000003</v>
      </c>
      <c r="J17" s="24">
        <v>38.549999999999997</v>
      </c>
      <c r="K17" s="24">
        <v>39.166666666666664</v>
      </c>
      <c r="L17" s="24">
        <v>41.3125</v>
      </c>
      <c r="M17" s="24">
        <v>39.305555555555557</v>
      </c>
    </row>
    <row r="18" spans="2:27" ht="22.5" customHeight="1" x14ac:dyDescent="0.2">
      <c r="B18" s="20" t="s">
        <v>45</v>
      </c>
      <c r="C18" s="24">
        <v>33.375</v>
      </c>
      <c r="D18" s="24">
        <v>34.75</v>
      </c>
      <c r="E18" s="24">
        <v>33.25</v>
      </c>
      <c r="F18" s="24">
        <v>33.75</v>
      </c>
      <c r="G18" s="24">
        <v>34.25</v>
      </c>
      <c r="H18" s="24">
        <v>35.166666666666664</v>
      </c>
      <c r="I18" s="24">
        <v>34.5</v>
      </c>
      <c r="J18" s="24">
        <v>33.799999999999997</v>
      </c>
      <c r="K18" s="24">
        <v>33.75</v>
      </c>
      <c r="L18" s="24">
        <v>34.75</v>
      </c>
      <c r="M18" s="24">
        <v>34.18181818181818</v>
      </c>
    </row>
    <row r="19" spans="2:27" x14ac:dyDescent="0.2">
      <c r="B19" s="8" t="s">
        <v>16</v>
      </c>
      <c r="C19" s="26">
        <v>34.25</v>
      </c>
      <c r="D19" s="26">
        <v>35.013888888888886</v>
      </c>
      <c r="E19" s="26">
        <v>34.725806451612904</v>
      </c>
      <c r="F19" s="26">
        <v>34.216666666666669</v>
      </c>
      <c r="G19" s="26">
        <v>34.4375</v>
      </c>
      <c r="H19" s="26">
        <v>35.388888888888886</v>
      </c>
      <c r="I19" s="26">
        <v>34.70967741935484</v>
      </c>
      <c r="J19" s="26">
        <v>34.602941176470587</v>
      </c>
      <c r="K19" s="26">
        <v>34.5</v>
      </c>
      <c r="L19" s="26">
        <v>35.944444444444443</v>
      </c>
      <c r="M19" s="26">
        <v>34.778846153846153</v>
      </c>
    </row>
    <row r="20" spans="2:27" x14ac:dyDescent="0.2">
      <c r="B20" s="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2:27" x14ac:dyDescent="0.2">
      <c r="B21" s="8" t="s">
        <v>20</v>
      </c>
      <c r="C21" s="9">
        <v>2000</v>
      </c>
      <c r="D21" s="9">
        <v>2001</v>
      </c>
      <c r="E21" s="9">
        <v>2002</v>
      </c>
      <c r="F21" s="9">
        <v>2003</v>
      </c>
      <c r="G21" s="9">
        <v>2004</v>
      </c>
      <c r="H21" s="9">
        <v>2005</v>
      </c>
      <c r="I21" s="9">
        <v>2006</v>
      </c>
      <c r="J21" s="9">
        <v>2007</v>
      </c>
      <c r="K21" s="9">
        <v>2008</v>
      </c>
      <c r="L21" s="9">
        <v>2009</v>
      </c>
      <c r="M21" s="10" t="s">
        <v>174</v>
      </c>
    </row>
    <row r="22" spans="2:27" x14ac:dyDescent="0.2">
      <c r="B22" s="4" t="s">
        <v>21</v>
      </c>
      <c r="C22" s="24">
        <v>42.75</v>
      </c>
      <c r="D22" s="24">
        <v>42.666666666666671</v>
      </c>
      <c r="E22" s="24">
        <v>38.75</v>
      </c>
      <c r="F22" s="24">
        <v>39.5</v>
      </c>
      <c r="G22" s="24">
        <v>40.5</v>
      </c>
      <c r="H22" s="24">
        <v>38.333333333333336</v>
      </c>
      <c r="I22" s="24">
        <v>38.285714285714285</v>
      </c>
      <c r="J22" s="24">
        <v>36.428571428571431</v>
      </c>
      <c r="K22" s="24">
        <v>37.875000000000007</v>
      </c>
      <c r="L22" s="24">
        <v>38.833333333333336</v>
      </c>
      <c r="M22" s="24">
        <v>38.734693877551017</v>
      </c>
      <c r="Q22" s="73"/>
      <c r="R22" s="59"/>
      <c r="T22" s="65"/>
    </row>
    <row r="23" spans="2:27" x14ac:dyDescent="0.2">
      <c r="B23" s="4" t="s">
        <v>22</v>
      </c>
      <c r="C23" s="24">
        <v>38.944444444444443</v>
      </c>
      <c r="D23" s="24">
        <v>38.4375</v>
      </c>
      <c r="E23" s="24">
        <v>38.285714285714285</v>
      </c>
      <c r="F23" s="24">
        <v>37.200000000000003</v>
      </c>
      <c r="G23" s="24">
        <v>37.31818181818182</v>
      </c>
      <c r="H23" s="24">
        <v>37.928571428571431</v>
      </c>
      <c r="I23" s="24">
        <v>39.833333333333336</v>
      </c>
      <c r="J23" s="24">
        <v>38.950000000000003</v>
      </c>
      <c r="K23" s="24">
        <v>38.700000000000003</v>
      </c>
      <c r="L23" s="24">
        <v>37.9</v>
      </c>
      <c r="M23" s="24">
        <v>38.346153846153847</v>
      </c>
      <c r="Q23" s="73"/>
      <c r="R23" s="59"/>
      <c r="T23" s="65"/>
    </row>
    <row r="24" spans="2:27" ht="11.25" customHeight="1" x14ac:dyDescent="0.2">
      <c r="B24" s="20" t="s">
        <v>23</v>
      </c>
      <c r="C24" s="24">
        <v>31.526315789473685</v>
      </c>
      <c r="D24" s="24">
        <v>31.4</v>
      </c>
      <c r="E24" s="24">
        <v>31.607142857142858</v>
      </c>
      <c r="F24" s="24">
        <v>31.84090909090909</v>
      </c>
      <c r="G24" s="24">
        <v>31.717391304347828</v>
      </c>
      <c r="H24" s="24">
        <v>31.891304347826086</v>
      </c>
      <c r="I24" s="24">
        <v>32.029411764705884</v>
      </c>
      <c r="J24" s="24">
        <v>31.544117647058822</v>
      </c>
      <c r="K24" s="24">
        <v>31.907894736842106</v>
      </c>
      <c r="L24" s="24">
        <v>31.775862068965516</v>
      </c>
      <c r="M24" s="24">
        <v>31.739837398373982</v>
      </c>
      <c r="Q24" s="73"/>
      <c r="R24" s="59"/>
      <c r="T24" s="65"/>
    </row>
    <row r="25" spans="2:27" x14ac:dyDescent="0.2">
      <c r="B25" s="4" t="s">
        <v>24</v>
      </c>
      <c r="C25" s="24">
        <v>30.375</v>
      </c>
      <c r="D25" s="24">
        <v>31.041666666666668</v>
      </c>
      <c r="E25" s="24">
        <v>31.611111111111111</v>
      </c>
      <c r="F25" s="24">
        <v>30.888888888888889</v>
      </c>
      <c r="G25" s="24">
        <v>30.35</v>
      </c>
      <c r="H25" s="24">
        <v>30.789473684210527</v>
      </c>
      <c r="I25" s="24">
        <v>30.75</v>
      </c>
      <c r="J25" s="24">
        <v>31.15</v>
      </c>
      <c r="K25" s="24">
        <v>31.115384615384617</v>
      </c>
      <c r="L25" s="24">
        <v>32.3125</v>
      </c>
      <c r="M25" s="24">
        <v>31.014285714285716</v>
      </c>
      <c r="Q25" s="73"/>
      <c r="R25" s="59"/>
      <c r="T25" s="65"/>
    </row>
    <row r="26" spans="2:27" x14ac:dyDescent="0.2">
      <c r="B26" s="4" t="s">
        <v>166</v>
      </c>
      <c r="C26" s="24">
        <v>38.4375</v>
      </c>
      <c r="D26" s="24">
        <v>40.450000000000003</v>
      </c>
      <c r="E26" s="24">
        <v>40.25</v>
      </c>
      <c r="F26" s="24">
        <v>39.200000000000003</v>
      </c>
      <c r="G26" s="24">
        <v>40.125</v>
      </c>
      <c r="H26" s="24">
        <v>38.777777777777779</v>
      </c>
      <c r="I26" s="24">
        <v>39</v>
      </c>
      <c r="J26" s="24">
        <v>38.5</v>
      </c>
      <c r="K26" s="24">
        <v>38.088235294117645</v>
      </c>
      <c r="L26" s="24">
        <v>36.615384615384613</v>
      </c>
      <c r="M26" s="24">
        <v>38.617977528089888</v>
      </c>
      <c r="Q26" s="73"/>
      <c r="R26" s="59"/>
      <c r="T26" s="65"/>
    </row>
    <row r="27" spans="2:27" ht="22.5" customHeight="1" x14ac:dyDescent="0.2">
      <c r="B27" s="20" t="s">
        <v>45</v>
      </c>
      <c r="C27" s="24">
        <v>36.6</v>
      </c>
      <c r="D27" s="24">
        <v>34.666666666666664</v>
      </c>
      <c r="E27" s="24">
        <v>37.25</v>
      </c>
      <c r="F27" s="24">
        <v>35.833333333333336</v>
      </c>
      <c r="G27" s="24">
        <v>33.35</v>
      </c>
      <c r="H27" s="24">
        <v>33.299999999999997</v>
      </c>
      <c r="I27" s="24">
        <v>32.785714285714285</v>
      </c>
      <c r="J27" s="24">
        <v>34.833333333333336</v>
      </c>
      <c r="K27" s="24">
        <v>34.5</v>
      </c>
      <c r="L27" s="24">
        <v>36.75</v>
      </c>
      <c r="M27" s="24">
        <v>34.54054054054054</v>
      </c>
      <c r="Q27" s="73"/>
      <c r="R27" s="59"/>
      <c r="T27" s="65"/>
    </row>
    <row r="28" spans="2:27" x14ac:dyDescent="0.2">
      <c r="B28" s="8" t="s">
        <v>16</v>
      </c>
      <c r="C28" s="26">
        <v>34.528571428571432</v>
      </c>
      <c r="D28" s="26">
        <v>34.797297297297298</v>
      </c>
      <c r="E28" s="26">
        <v>35.166666666666664</v>
      </c>
      <c r="F28" s="26">
        <v>34.670731707317074</v>
      </c>
      <c r="G28" s="26">
        <v>34.454545454545453</v>
      </c>
      <c r="H28" s="26">
        <v>34.845238095238095</v>
      </c>
      <c r="I28" s="26">
        <v>34.902173913043477</v>
      </c>
      <c r="J28" s="26">
        <v>34.870967741935488</v>
      </c>
      <c r="K28" s="26">
        <v>35.189393939393938</v>
      </c>
      <c r="L28" s="26">
        <v>35.045454545454547</v>
      </c>
      <c r="M28" s="26">
        <v>34.882411067193679</v>
      </c>
      <c r="Q28" s="73"/>
      <c r="R28" s="59"/>
      <c r="T28" s="65"/>
    </row>
    <row r="29" spans="2:27" x14ac:dyDescent="0.2">
      <c r="B29" s="6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2:27" x14ac:dyDescent="0.2">
      <c r="B30" s="8" t="s">
        <v>20</v>
      </c>
      <c r="C30" s="9">
        <v>2010</v>
      </c>
      <c r="D30" s="9">
        <v>2011</v>
      </c>
      <c r="E30" s="9">
        <v>2012</v>
      </c>
      <c r="F30" s="9">
        <v>2013</v>
      </c>
      <c r="G30" s="9">
        <v>2014</v>
      </c>
      <c r="H30" s="9">
        <v>2015</v>
      </c>
      <c r="I30" s="9">
        <v>2016</v>
      </c>
      <c r="J30" s="9">
        <v>2017</v>
      </c>
      <c r="K30" s="9">
        <v>2018</v>
      </c>
      <c r="L30" s="9">
        <v>2019</v>
      </c>
      <c r="M30" s="10" t="s">
        <v>329</v>
      </c>
    </row>
    <row r="31" spans="2:27" x14ac:dyDescent="0.2">
      <c r="B31" s="67" t="s">
        <v>21</v>
      </c>
      <c r="C31" s="24">
        <v>37.142857142857146</v>
      </c>
      <c r="D31" s="24">
        <v>37.083333333333336</v>
      </c>
      <c r="E31" s="24">
        <v>38.277777777777779</v>
      </c>
      <c r="F31" s="24">
        <v>37</v>
      </c>
      <c r="G31" s="24">
        <v>38.875</v>
      </c>
      <c r="H31" s="24">
        <v>38.5</v>
      </c>
      <c r="I31" s="24">
        <v>37.200000000000003</v>
      </c>
      <c r="J31" s="24">
        <v>38.625</v>
      </c>
      <c r="K31" s="24" t="s">
        <v>209</v>
      </c>
      <c r="L31" s="24" t="s">
        <v>209</v>
      </c>
      <c r="M31" s="24">
        <v>37.829679232804232</v>
      </c>
      <c r="R31" s="64"/>
      <c r="S31" s="65"/>
      <c r="T31" s="65"/>
      <c r="V31" s="73"/>
      <c r="W31" s="73"/>
      <c r="X31" s="73"/>
    </row>
    <row r="32" spans="2:27" x14ac:dyDescent="0.2">
      <c r="B32" s="67" t="s">
        <v>22</v>
      </c>
      <c r="C32" s="24">
        <v>38.107142857142854</v>
      </c>
      <c r="D32" s="24">
        <v>38.071428571428569</v>
      </c>
      <c r="E32" s="24">
        <v>36.5</v>
      </c>
      <c r="F32" s="24">
        <v>36.69047619047619</v>
      </c>
      <c r="G32" s="24">
        <v>37.1875</v>
      </c>
      <c r="H32" s="24">
        <v>37.4</v>
      </c>
      <c r="I32" s="24">
        <v>38.083333333333336</v>
      </c>
      <c r="J32" s="24">
        <v>37.638888888888886</v>
      </c>
      <c r="K32" s="24" t="s">
        <v>209</v>
      </c>
      <c r="L32" s="24" t="s">
        <v>209</v>
      </c>
      <c r="M32" s="24">
        <v>37.400714794464797</v>
      </c>
      <c r="Q32" s="65"/>
      <c r="R32" s="64"/>
      <c r="S32" s="65"/>
      <c r="T32" s="65"/>
      <c r="U32" s="65"/>
      <c r="V32" s="73"/>
      <c r="W32" s="73"/>
      <c r="X32" s="73"/>
      <c r="Y32" s="65"/>
      <c r="Z32" s="65"/>
      <c r="AA32" s="65"/>
    </row>
    <row r="33" spans="2:27" x14ac:dyDescent="0.2">
      <c r="B33" s="76" t="s">
        <v>23</v>
      </c>
      <c r="C33" s="24">
        <v>31.454545454545453</v>
      </c>
      <c r="D33" s="24">
        <v>30.953488372093023</v>
      </c>
      <c r="E33" s="24">
        <v>31.142857142857142</v>
      </c>
      <c r="F33" s="24">
        <v>31.5</v>
      </c>
      <c r="G33" s="24">
        <v>31.348837209302324</v>
      </c>
      <c r="H33" s="24">
        <v>31.435897435897438</v>
      </c>
      <c r="I33" s="24">
        <v>31.40909090909091</v>
      </c>
      <c r="J33" s="24">
        <v>31.35483870967742</v>
      </c>
      <c r="K33" s="24" t="s">
        <v>209</v>
      </c>
      <c r="L33" s="24" t="s">
        <v>209</v>
      </c>
      <c r="M33" s="24">
        <v>31.325257822289544</v>
      </c>
      <c r="Q33" s="65"/>
      <c r="R33" s="64"/>
      <c r="S33" s="65"/>
      <c r="T33" s="65"/>
      <c r="U33" s="65"/>
      <c r="V33" s="73"/>
      <c r="W33" s="73"/>
      <c r="X33" s="73"/>
      <c r="Y33" s="65"/>
      <c r="Z33" s="65"/>
      <c r="AA33" s="65"/>
    </row>
    <row r="34" spans="2:27" x14ac:dyDescent="0.2">
      <c r="B34" s="67" t="s">
        <v>24</v>
      </c>
      <c r="C34" s="24">
        <v>31.681818181818183</v>
      </c>
      <c r="D34" s="24">
        <v>31.392857142857142</v>
      </c>
      <c r="E34" s="24">
        <v>30.925925925925927</v>
      </c>
      <c r="F34" s="24">
        <v>31.113636363636363</v>
      </c>
      <c r="G34" s="24">
        <v>31.638888888888889</v>
      </c>
      <c r="H34" s="24">
        <v>31.571428571428569</v>
      </c>
      <c r="I34" s="24">
        <v>30.88095238095238</v>
      </c>
      <c r="J34" s="24">
        <v>31.22</v>
      </c>
      <c r="K34" s="24" t="s">
        <v>209</v>
      </c>
      <c r="L34" s="24" t="s">
        <v>209</v>
      </c>
      <c r="M34" s="24">
        <v>31.25258440978287</v>
      </c>
      <c r="Q34" s="65"/>
      <c r="R34" s="64"/>
      <c r="S34" s="65"/>
      <c r="T34" s="65"/>
      <c r="U34" s="65"/>
      <c r="V34" s="73"/>
      <c r="W34" s="73"/>
      <c r="X34" s="73"/>
      <c r="Y34" s="65"/>
      <c r="Z34" s="65"/>
      <c r="AA34" s="65"/>
    </row>
    <row r="35" spans="2:27" x14ac:dyDescent="0.2">
      <c r="B35" s="67" t="s">
        <v>166</v>
      </c>
      <c r="C35" s="24">
        <v>38.75</v>
      </c>
      <c r="D35" s="24">
        <v>38</v>
      </c>
      <c r="E35" s="24">
        <v>37.774999999999999</v>
      </c>
      <c r="F35" s="24">
        <v>38.175000000000004</v>
      </c>
      <c r="G35" s="24">
        <v>38.61363636363636</v>
      </c>
      <c r="H35" s="24">
        <v>37.5</v>
      </c>
      <c r="I35" s="24">
        <v>39.058823529411768</v>
      </c>
      <c r="J35" s="24">
        <v>37.69047619047619</v>
      </c>
      <c r="K35" s="24" t="s">
        <v>209</v>
      </c>
      <c r="L35" s="24" t="s">
        <v>209</v>
      </c>
      <c r="M35" s="24">
        <v>38.203887622453799</v>
      </c>
      <c r="Q35" s="65"/>
      <c r="R35" s="64"/>
      <c r="S35" s="65"/>
      <c r="T35" s="65"/>
      <c r="U35" s="65"/>
      <c r="V35" s="73"/>
      <c r="W35" s="73"/>
      <c r="X35" s="73"/>
      <c r="Y35" s="65"/>
      <c r="Z35" s="65"/>
      <c r="AA35" s="65"/>
    </row>
    <row r="36" spans="2:27" ht="22.5" customHeight="1" x14ac:dyDescent="0.2">
      <c r="B36" s="76" t="s">
        <v>45</v>
      </c>
      <c r="C36" s="24">
        <v>35.5</v>
      </c>
      <c r="D36" s="24">
        <v>34.785714285714285</v>
      </c>
      <c r="E36" s="24">
        <v>35.25</v>
      </c>
      <c r="F36" s="24">
        <v>36.166666666666664</v>
      </c>
      <c r="G36" s="24">
        <v>35.4</v>
      </c>
      <c r="H36" s="24">
        <v>35</v>
      </c>
      <c r="I36" s="24">
        <v>33.6</v>
      </c>
      <c r="J36" s="24">
        <v>33.5</v>
      </c>
      <c r="K36" s="24" t="s">
        <v>209</v>
      </c>
      <c r="L36" s="24" t="s">
        <v>209</v>
      </c>
      <c r="M36" s="24">
        <v>34.977182539682538</v>
      </c>
      <c r="Q36" s="65"/>
      <c r="R36" s="64"/>
      <c r="S36" s="65"/>
      <c r="T36" s="65"/>
      <c r="U36" s="65"/>
      <c r="V36" s="73"/>
      <c r="W36" s="73"/>
      <c r="X36" s="73"/>
      <c r="Y36" s="65"/>
      <c r="Z36" s="65"/>
      <c r="AA36" s="65"/>
    </row>
    <row r="37" spans="2:27" x14ac:dyDescent="0.2">
      <c r="B37" s="8" t="s">
        <v>16</v>
      </c>
      <c r="C37" s="26">
        <v>35.458333333333336</v>
      </c>
      <c r="D37" s="26">
        <v>34.673611111111114</v>
      </c>
      <c r="E37" s="26">
        <v>34.401162790697676</v>
      </c>
      <c r="F37" s="26">
        <v>34.560439560439562</v>
      </c>
      <c r="G37" s="26">
        <v>34.911392405063289</v>
      </c>
      <c r="H37" s="26">
        <v>34.97530864197531</v>
      </c>
      <c r="I37" s="26">
        <v>35.028571428571432</v>
      </c>
      <c r="J37" s="26">
        <v>34.580459770114942</v>
      </c>
      <c r="K37" s="26" t="s">
        <v>209</v>
      </c>
      <c r="L37" s="26" t="s">
        <v>209</v>
      </c>
      <c r="M37" s="26">
        <v>34.859622205538194</v>
      </c>
      <c r="Q37" s="65"/>
      <c r="R37" s="64"/>
      <c r="S37" s="65"/>
      <c r="T37" s="65"/>
      <c r="U37" s="65"/>
      <c r="V37" s="73"/>
      <c r="W37" s="73"/>
      <c r="X37" s="73"/>
      <c r="Y37" s="65"/>
      <c r="Z37" s="65"/>
      <c r="AA37" s="65"/>
    </row>
    <row r="38" spans="2:27" x14ac:dyDescent="0.2">
      <c r="B38" s="16" t="s">
        <v>187</v>
      </c>
      <c r="C38" s="14"/>
      <c r="D38" s="14"/>
      <c r="E38" s="14"/>
      <c r="F38" s="15"/>
      <c r="G38" s="15"/>
      <c r="H38" s="15"/>
      <c r="I38" s="15"/>
      <c r="J38" s="15"/>
      <c r="K38" s="15"/>
      <c r="L38" s="15"/>
      <c r="M38" s="15"/>
      <c r="Q38" s="65"/>
      <c r="T38" s="65"/>
      <c r="U38" s="65"/>
      <c r="V38" s="65"/>
      <c r="W38" s="65"/>
      <c r="X38" s="65"/>
      <c r="Y38" s="65"/>
      <c r="Z38" s="65"/>
      <c r="AA38" s="65"/>
    </row>
    <row r="39" spans="2:27" x14ac:dyDescent="0.2">
      <c r="Q39" s="65"/>
      <c r="T39" s="65"/>
      <c r="U39" s="65"/>
      <c r="V39" s="65"/>
      <c r="W39" s="65"/>
      <c r="X39" s="65"/>
      <c r="Y39" s="65"/>
      <c r="Z39" s="65"/>
      <c r="AA39" s="65"/>
    </row>
    <row r="40" spans="2:27" x14ac:dyDescent="0.2">
      <c r="B40" s="123" t="s">
        <v>61</v>
      </c>
      <c r="C40" s="124"/>
      <c r="Q40" s="65"/>
      <c r="T40" s="65"/>
      <c r="U40" s="65"/>
      <c r="V40" s="65"/>
      <c r="W40" s="65"/>
      <c r="X40" s="65"/>
      <c r="Y40" s="65"/>
      <c r="Z40" s="65"/>
      <c r="AA40" s="65"/>
    </row>
    <row r="41" spans="2:27" x14ac:dyDescent="0.2">
      <c r="E41" s="59"/>
      <c r="Q41" s="65"/>
      <c r="T41" s="65"/>
      <c r="U41" s="65"/>
      <c r="V41" s="65"/>
      <c r="W41" s="65"/>
      <c r="X41" s="65"/>
      <c r="Y41" s="65"/>
      <c r="Z41" s="65"/>
      <c r="AA41" s="65"/>
    </row>
    <row r="42" spans="2:27" x14ac:dyDescent="0.2">
      <c r="C42" s="83"/>
      <c r="D42" s="59"/>
      <c r="E42" s="59"/>
      <c r="Q42" s="65"/>
      <c r="T42" s="65"/>
      <c r="U42" s="65"/>
      <c r="V42" s="65"/>
      <c r="W42" s="65"/>
      <c r="X42" s="65"/>
      <c r="Y42" s="65"/>
      <c r="Z42" s="65"/>
      <c r="AA42" s="65"/>
    </row>
    <row r="43" spans="2:27" x14ac:dyDescent="0.2">
      <c r="C43" s="83"/>
      <c r="D43" s="59"/>
      <c r="E43" s="59"/>
      <c r="Q43" s="65"/>
      <c r="T43" s="65"/>
      <c r="U43" s="65"/>
      <c r="V43" s="65"/>
      <c r="W43" s="65"/>
      <c r="X43" s="65"/>
      <c r="Y43" s="65"/>
      <c r="Z43" s="65"/>
      <c r="AA43" s="65"/>
    </row>
    <row r="44" spans="2:27" x14ac:dyDescent="0.2">
      <c r="C44" s="83"/>
      <c r="D44" s="59"/>
      <c r="E44" s="59"/>
      <c r="Q44" s="65"/>
      <c r="T44" s="65"/>
      <c r="U44" s="65"/>
      <c r="V44" s="65"/>
      <c r="W44" s="65"/>
      <c r="X44" s="65"/>
      <c r="Y44" s="65"/>
      <c r="Z44" s="65"/>
      <c r="AA44" s="65"/>
    </row>
    <row r="45" spans="2:27" x14ac:dyDescent="0.2">
      <c r="C45" s="83"/>
      <c r="D45" s="59"/>
      <c r="E45" s="59"/>
      <c r="Q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2:27" x14ac:dyDescent="0.2">
      <c r="C46" s="83"/>
      <c r="D46" s="59"/>
      <c r="E46" s="59"/>
      <c r="Q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2:27" x14ac:dyDescent="0.2">
      <c r="C47" s="83"/>
      <c r="D47" s="59"/>
      <c r="E47" s="59"/>
      <c r="Q47" s="65"/>
      <c r="S47" s="65"/>
      <c r="T47" s="65"/>
      <c r="U47" s="65"/>
      <c r="V47" s="65"/>
      <c r="W47" s="65"/>
      <c r="X47" s="65"/>
      <c r="Y47" s="65"/>
      <c r="Z47" s="65"/>
      <c r="AA47" s="65"/>
    </row>
    <row r="48" spans="2:27" x14ac:dyDescent="0.2">
      <c r="C48" s="83"/>
      <c r="D48" s="59"/>
      <c r="E48" s="59"/>
      <c r="Q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3:27" x14ac:dyDescent="0.2">
      <c r="C49" s="83"/>
      <c r="D49" s="59"/>
      <c r="E49" s="59"/>
      <c r="F49" s="59"/>
      <c r="G49" s="59"/>
      <c r="H49" s="59"/>
      <c r="I49" s="59"/>
      <c r="J49" s="59"/>
      <c r="K49" s="59"/>
      <c r="M49" s="28"/>
      <c r="Q49" s="65"/>
      <c r="S49" s="65"/>
      <c r="T49" s="65"/>
      <c r="U49" s="65"/>
      <c r="V49" s="65"/>
      <c r="W49" s="65"/>
      <c r="X49" s="65"/>
      <c r="Y49" s="65"/>
      <c r="Z49" s="65"/>
      <c r="AA49" s="65"/>
    </row>
    <row r="50" spans="3:27" x14ac:dyDescent="0.2">
      <c r="C50" s="83"/>
      <c r="D50" s="59"/>
      <c r="E50" s="59"/>
      <c r="F50" s="59"/>
      <c r="G50" s="59"/>
      <c r="H50" s="59"/>
      <c r="I50" s="59"/>
      <c r="M50" s="28"/>
      <c r="Q50" s="65"/>
      <c r="S50" s="65"/>
      <c r="T50" s="65"/>
      <c r="U50" s="65"/>
      <c r="V50" s="65"/>
      <c r="W50" s="65"/>
      <c r="X50" s="65"/>
      <c r="Y50" s="65"/>
      <c r="Z50" s="65"/>
      <c r="AA50" s="65"/>
    </row>
    <row r="51" spans="3:27" x14ac:dyDescent="0.2">
      <c r="C51" s="83"/>
      <c r="D51" s="59"/>
      <c r="E51" s="59"/>
      <c r="F51" s="59"/>
      <c r="G51" s="59"/>
      <c r="H51" s="59"/>
      <c r="I51" s="59"/>
      <c r="M51" s="28"/>
      <c r="Q51" s="65"/>
      <c r="S51" s="65"/>
      <c r="T51" s="65"/>
      <c r="U51" s="65"/>
      <c r="V51" s="65"/>
      <c r="W51" s="65"/>
      <c r="X51" s="65"/>
      <c r="Y51" s="65"/>
      <c r="Z51" s="65"/>
      <c r="AA51" s="65"/>
    </row>
    <row r="52" spans="3:27" x14ac:dyDescent="0.2">
      <c r="C52" s="83"/>
      <c r="D52" s="59"/>
      <c r="E52" s="59"/>
      <c r="F52" s="59"/>
      <c r="G52" s="59"/>
      <c r="H52" s="59"/>
      <c r="I52" s="59"/>
      <c r="M52" s="28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</row>
    <row r="53" spans="3:27" x14ac:dyDescent="0.2">
      <c r="C53" s="83"/>
      <c r="D53" s="59"/>
      <c r="E53" s="59"/>
      <c r="F53" s="59"/>
      <c r="G53" s="59"/>
      <c r="H53" s="59"/>
      <c r="I53" s="59"/>
      <c r="M53" s="28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3:27" x14ac:dyDescent="0.2">
      <c r="C54" s="83"/>
      <c r="D54" s="59"/>
      <c r="E54" s="59"/>
      <c r="F54" s="59"/>
      <c r="G54" s="59"/>
      <c r="H54" s="59"/>
      <c r="I54" s="59"/>
      <c r="M54" s="28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3:27" x14ac:dyDescent="0.2">
      <c r="C55" s="83"/>
      <c r="D55" s="59"/>
      <c r="E55" s="59"/>
      <c r="F55" s="59"/>
      <c r="G55" s="59"/>
      <c r="H55" s="59"/>
      <c r="I55" s="59"/>
      <c r="M55" s="28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3:27" x14ac:dyDescent="0.2">
      <c r="C56" s="59"/>
      <c r="D56" s="59"/>
      <c r="E56" s="59"/>
      <c r="F56" s="59"/>
      <c r="G56" s="59"/>
      <c r="H56" s="59"/>
      <c r="I56" s="59"/>
      <c r="M56" s="28"/>
    </row>
  </sheetData>
  <mergeCells count="1">
    <mergeCell ref="B40:C40"/>
  </mergeCells>
  <phoneticPr fontId="7" type="noConversion"/>
  <hyperlinks>
    <hyperlink ref="B40:C40" location="Forside!B12" display="Tabeller og figurer"/>
  </hyperlinks>
  <printOptions horizontalCentered="1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tabColor theme="4" tint="0.39997558519241921"/>
  </sheetPr>
  <dimension ref="B2:AO58"/>
  <sheetViews>
    <sheetView showGridLines="0" showRowColHeaders="0" workbookViewId="0">
      <selection activeCell="B2" sqref="B2"/>
    </sheetView>
  </sheetViews>
  <sheetFormatPr baseColWidth="10" defaultColWidth="8.85546875" defaultRowHeight="11.25" x14ac:dyDescent="0.2"/>
  <cols>
    <col min="1" max="1" width="1.7109375" style="7" customWidth="1"/>
    <col min="2" max="2" width="21.7109375" style="7" customWidth="1"/>
    <col min="3" max="12" width="5.28515625" style="7" customWidth="1"/>
    <col min="13" max="13" width="10.7109375" style="7" customWidth="1"/>
    <col min="14" max="16384" width="8.85546875" style="7"/>
  </cols>
  <sheetData>
    <row r="2" spans="2:16" ht="12.75" x14ac:dyDescent="0.2">
      <c r="B2" s="37" t="str">
        <f>Forside!D29</f>
        <v>Tabell 10  Doktorgrader 1980-2017. Gj.snittlig antall år fra eksamen til disputas etter fagområde.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6" x14ac:dyDescent="0.2">
      <c r="B3" s="8" t="s">
        <v>20</v>
      </c>
      <c r="C3" s="9">
        <v>1980</v>
      </c>
      <c r="D3" s="9">
        <v>1981</v>
      </c>
      <c r="E3" s="9">
        <v>1982</v>
      </c>
      <c r="F3" s="9">
        <v>1983</v>
      </c>
      <c r="G3" s="9">
        <v>1984</v>
      </c>
      <c r="H3" s="9">
        <v>1985</v>
      </c>
      <c r="I3" s="9">
        <v>1986</v>
      </c>
      <c r="J3" s="9">
        <v>1987</v>
      </c>
      <c r="K3" s="9">
        <v>1988</v>
      </c>
      <c r="L3" s="9">
        <v>1989</v>
      </c>
      <c r="M3" s="10" t="s">
        <v>73</v>
      </c>
    </row>
    <row r="4" spans="2:16" x14ac:dyDescent="0.2">
      <c r="B4" s="4" t="s">
        <v>21</v>
      </c>
      <c r="C4" s="24">
        <v>12.5</v>
      </c>
      <c r="D4" s="24">
        <v>14.416666666666666</v>
      </c>
      <c r="E4" s="24">
        <v>13.4</v>
      </c>
      <c r="F4" s="24">
        <v>15</v>
      </c>
      <c r="G4" s="24">
        <v>14.714285714285714</v>
      </c>
      <c r="H4" s="24">
        <v>12.588235294117647</v>
      </c>
      <c r="I4" s="24">
        <v>15.25</v>
      </c>
      <c r="J4" s="24">
        <v>15.272727272727273</v>
      </c>
      <c r="K4" s="24">
        <v>14.241379310344827</v>
      </c>
      <c r="L4" s="24">
        <v>14.291666666666666</v>
      </c>
      <c r="M4" s="24">
        <v>14.156976744186046</v>
      </c>
      <c r="P4" s="56"/>
    </row>
    <row r="5" spans="2:16" x14ac:dyDescent="0.2">
      <c r="B5" s="4" t="s">
        <v>22</v>
      </c>
      <c r="C5" s="24">
        <v>9.8571428571428577</v>
      </c>
      <c r="D5" s="24">
        <v>14.833333333333334</v>
      </c>
      <c r="E5" s="24">
        <v>13</v>
      </c>
      <c r="F5" s="24">
        <v>13.263157894736842</v>
      </c>
      <c r="G5" s="24">
        <v>10.692307692307692</v>
      </c>
      <c r="H5" s="24">
        <v>9.625</v>
      </c>
      <c r="I5" s="24">
        <v>12.222222222222221</v>
      </c>
      <c r="J5" s="24">
        <v>11.434782608695652</v>
      </c>
      <c r="K5" s="24">
        <v>12.74074074074074</v>
      </c>
      <c r="L5" s="24">
        <v>11.96</v>
      </c>
      <c r="M5" s="24">
        <v>12.061349693251534</v>
      </c>
      <c r="P5" s="56"/>
    </row>
    <row r="6" spans="2:16" ht="11.25" customHeight="1" x14ac:dyDescent="0.2">
      <c r="B6" s="20" t="s">
        <v>23</v>
      </c>
      <c r="C6" s="24">
        <v>7.3076923076923075</v>
      </c>
      <c r="D6" s="24">
        <v>8.1666666666666661</v>
      </c>
      <c r="E6" s="24">
        <v>8.1403508771929829</v>
      </c>
      <c r="F6" s="24">
        <v>8.9302325581395348</v>
      </c>
      <c r="G6" s="24">
        <v>6.5490196078431371</v>
      </c>
      <c r="H6" s="24">
        <v>6.7551020408163263</v>
      </c>
      <c r="I6" s="24">
        <v>6.74</v>
      </c>
      <c r="J6" s="24">
        <v>8.1212121212121211</v>
      </c>
      <c r="K6" s="24">
        <v>6.9848484848484844</v>
      </c>
      <c r="L6" s="24">
        <v>7.72463768115942</v>
      </c>
      <c r="M6" s="24">
        <v>7.5246548323471396</v>
      </c>
      <c r="P6" s="56"/>
    </row>
    <row r="7" spans="2:16" x14ac:dyDescent="0.2">
      <c r="B7" s="4" t="s">
        <v>24</v>
      </c>
      <c r="C7" s="24">
        <v>7.4705882352941178</v>
      </c>
      <c r="D7" s="24">
        <v>8.7777777777777786</v>
      </c>
      <c r="E7" s="24">
        <v>7.3555555555555552</v>
      </c>
      <c r="F7" s="24">
        <v>7.7631578947368425</v>
      </c>
      <c r="G7" s="24">
        <v>8.5853658536585371</v>
      </c>
      <c r="H7" s="24">
        <v>8</v>
      </c>
      <c r="I7" s="24">
        <v>8.5434782608695645</v>
      </c>
      <c r="J7" s="24">
        <v>8.4423076923076916</v>
      </c>
      <c r="K7" s="24">
        <v>8.1190476190476186</v>
      </c>
      <c r="L7" s="24">
        <v>7.6904761904761907</v>
      </c>
      <c r="M7" s="24">
        <v>8.0425101214574894</v>
      </c>
      <c r="P7" s="56"/>
    </row>
    <row r="8" spans="2:16" x14ac:dyDescent="0.2">
      <c r="B8" s="4" t="s">
        <v>166</v>
      </c>
      <c r="C8" s="24">
        <v>16.111111111111111</v>
      </c>
      <c r="D8" s="24">
        <v>12.755555555555556</v>
      </c>
      <c r="E8" s="24">
        <v>11.340909090909092</v>
      </c>
      <c r="F8" s="24">
        <v>12.609375</v>
      </c>
      <c r="G8" s="24">
        <v>12.692307692307692</v>
      </c>
      <c r="H8" s="24">
        <v>12.047619047619047</v>
      </c>
      <c r="I8" s="24">
        <v>12.931506849315069</v>
      </c>
      <c r="J8" s="24">
        <v>13.044776119402986</v>
      </c>
      <c r="K8" s="24">
        <v>12.827956989247312</v>
      </c>
      <c r="L8" s="24">
        <v>12.653465346534654</v>
      </c>
      <c r="M8" s="24">
        <v>12.889387144992526</v>
      </c>
      <c r="P8" s="56"/>
    </row>
    <row r="9" spans="2:16" ht="22.5" customHeight="1" x14ac:dyDescent="0.2">
      <c r="B9" s="20" t="s">
        <v>45</v>
      </c>
      <c r="C9" s="24">
        <v>10.8125</v>
      </c>
      <c r="D9" s="24">
        <v>11.407407407407407</v>
      </c>
      <c r="E9" s="24">
        <v>7.7058823529411766</v>
      </c>
      <c r="F9" s="24">
        <v>10.583333333333334</v>
      </c>
      <c r="G9" s="24">
        <v>8.2380952380952372</v>
      </c>
      <c r="H9" s="24">
        <v>8.1764705882352935</v>
      </c>
      <c r="I9" s="24">
        <v>8.6410256410256405</v>
      </c>
      <c r="J9" s="24">
        <v>5.7826086956521738</v>
      </c>
      <c r="K9" s="24">
        <v>8.4242424242424239</v>
      </c>
      <c r="L9" s="24">
        <v>9.1818181818181817</v>
      </c>
      <c r="M9" s="24">
        <v>8.8319327731092443</v>
      </c>
      <c r="P9" s="56"/>
    </row>
    <row r="10" spans="2:16" x14ac:dyDescent="0.2">
      <c r="B10" s="8" t="s">
        <v>16</v>
      </c>
      <c r="C10" s="26">
        <v>11.076470588235294</v>
      </c>
      <c r="D10" s="26">
        <v>10.812121212121212</v>
      </c>
      <c r="E10" s="26">
        <v>9.301075268817204</v>
      </c>
      <c r="F10" s="26">
        <v>10.765027322404372</v>
      </c>
      <c r="G10" s="26">
        <v>9.8975609756097569</v>
      </c>
      <c r="H10" s="26">
        <v>9.4117647058823533</v>
      </c>
      <c r="I10" s="26">
        <v>10.298804780876495</v>
      </c>
      <c r="J10" s="26">
        <v>10.201581027667984</v>
      </c>
      <c r="K10" s="26">
        <v>10.448275862068966</v>
      </c>
      <c r="L10" s="26">
        <v>10.125</v>
      </c>
      <c r="M10" s="26">
        <v>10.215782434239857</v>
      </c>
      <c r="P10" s="56"/>
    </row>
    <row r="11" spans="2:16" x14ac:dyDescent="0.2">
      <c r="B11" s="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2:16" x14ac:dyDescent="0.2">
      <c r="B12" s="8" t="s">
        <v>20</v>
      </c>
      <c r="C12" s="9">
        <v>1990</v>
      </c>
      <c r="D12" s="9">
        <v>1991</v>
      </c>
      <c r="E12" s="9">
        <v>1992</v>
      </c>
      <c r="F12" s="9">
        <v>1993</v>
      </c>
      <c r="G12" s="9">
        <v>1994</v>
      </c>
      <c r="H12" s="9">
        <v>1995</v>
      </c>
      <c r="I12" s="9">
        <v>1996</v>
      </c>
      <c r="J12" s="9">
        <v>1997</v>
      </c>
      <c r="K12" s="9">
        <v>1998</v>
      </c>
      <c r="L12" s="9">
        <v>1999</v>
      </c>
      <c r="M12" s="10" t="s">
        <v>74</v>
      </c>
    </row>
    <row r="13" spans="2:16" x14ac:dyDescent="0.2">
      <c r="B13" s="4" t="s">
        <v>21</v>
      </c>
      <c r="C13" s="24">
        <v>13.428571428571429</v>
      </c>
      <c r="D13" s="24">
        <v>13.060606060606061</v>
      </c>
      <c r="E13" s="24">
        <v>16.36</v>
      </c>
      <c r="F13" s="24">
        <v>12.763157894736842</v>
      </c>
      <c r="G13" s="24">
        <v>12.574999999999999</v>
      </c>
      <c r="H13" s="24">
        <v>13.565217391304348</v>
      </c>
      <c r="I13" s="24">
        <v>13.038461538461538</v>
      </c>
      <c r="J13" s="24">
        <v>12.189655172413794</v>
      </c>
      <c r="K13" s="24">
        <v>13.5</v>
      </c>
      <c r="L13" s="24">
        <v>13.241379310344827</v>
      </c>
      <c r="M13" s="24">
        <v>13.229398663697104</v>
      </c>
    </row>
    <row r="14" spans="2:16" x14ac:dyDescent="0.2">
      <c r="B14" s="4" t="s">
        <v>22</v>
      </c>
      <c r="C14" s="24">
        <v>9.1136363636363633</v>
      </c>
      <c r="D14" s="24">
        <v>11.863636363636363</v>
      </c>
      <c r="E14" s="24">
        <v>11.457627118644067</v>
      </c>
      <c r="F14" s="24">
        <v>11.475409836065573</v>
      </c>
      <c r="G14" s="24">
        <v>10.344827586206897</v>
      </c>
      <c r="H14" s="24">
        <v>12.571428571428571</v>
      </c>
      <c r="I14" s="24">
        <v>10.348623853211009</v>
      </c>
      <c r="J14" s="24">
        <v>11.660377358490566</v>
      </c>
      <c r="K14" s="24">
        <v>11.579365079365079</v>
      </c>
      <c r="L14" s="24">
        <v>13.375</v>
      </c>
      <c r="M14" s="24">
        <v>11.544496487119439</v>
      </c>
    </row>
    <row r="15" spans="2:16" ht="11.25" customHeight="1" x14ac:dyDescent="0.2">
      <c r="B15" s="20" t="s">
        <v>23</v>
      </c>
      <c r="C15" s="24">
        <v>7.0458715596330279</v>
      </c>
      <c r="D15" s="24">
        <v>7.0084745762711869</v>
      </c>
      <c r="E15" s="24">
        <v>7.8652482269503547</v>
      </c>
      <c r="F15" s="24">
        <v>7.4191176470588234</v>
      </c>
      <c r="G15" s="24">
        <v>7.5705128205128203</v>
      </c>
      <c r="H15" s="24">
        <v>7.5436241610738257</v>
      </c>
      <c r="I15" s="24">
        <v>7.1098265895953761</v>
      </c>
      <c r="J15" s="24">
        <v>7.559139784946237</v>
      </c>
      <c r="K15" s="24">
        <v>7.1930693069306928</v>
      </c>
      <c r="L15" s="24">
        <v>7.1005586592178771</v>
      </c>
      <c r="M15" s="24">
        <v>7.3453841187863134</v>
      </c>
    </row>
    <row r="16" spans="2:16" x14ac:dyDescent="0.2">
      <c r="B16" s="4" t="s">
        <v>24</v>
      </c>
      <c r="C16" s="24">
        <v>8.3645833333333339</v>
      </c>
      <c r="D16" s="24">
        <v>7.6266666666666669</v>
      </c>
      <c r="E16" s="24">
        <v>7.9891304347826084</v>
      </c>
      <c r="F16" s="24">
        <v>7.64</v>
      </c>
      <c r="G16" s="24">
        <v>7.2583333333333337</v>
      </c>
      <c r="H16" s="24">
        <v>7.1707317073170733</v>
      </c>
      <c r="I16" s="24">
        <v>7.2941176470588234</v>
      </c>
      <c r="J16" s="24">
        <v>6.96875</v>
      </c>
      <c r="K16" s="24">
        <v>7.453846153846154</v>
      </c>
      <c r="L16" s="24">
        <v>7.8595041322314048</v>
      </c>
      <c r="M16" s="24">
        <v>7.5270150575730739</v>
      </c>
    </row>
    <row r="17" spans="2:41" x14ac:dyDescent="0.2">
      <c r="B17" s="4" t="s">
        <v>166</v>
      </c>
      <c r="C17" s="24">
        <v>12.844444444444445</v>
      </c>
      <c r="D17" s="24">
        <v>14.122641509433961</v>
      </c>
      <c r="E17" s="24">
        <v>12.907216494845361</v>
      </c>
      <c r="F17" s="24">
        <v>12.760869565217391</v>
      </c>
      <c r="G17" s="24">
        <v>13.288288288288289</v>
      </c>
      <c r="H17" s="24">
        <v>13.119205298013245</v>
      </c>
      <c r="I17" s="24">
        <v>12.925000000000001</v>
      </c>
      <c r="J17" s="24">
        <v>12.434782608695652</v>
      </c>
      <c r="K17" s="24">
        <v>13.895652173913044</v>
      </c>
      <c r="L17" s="24">
        <v>15.251366120218579</v>
      </c>
      <c r="M17" s="24">
        <v>13.478813559322035</v>
      </c>
    </row>
    <row r="18" spans="2:41" ht="22.5" customHeight="1" x14ac:dyDescent="0.2">
      <c r="B18" s="20" t="s">
        <v>45</v>
      </c>
      <c r="C18" s="24">
        <v>8.2121212121212128</v>
      </c>
      <c r="D18" s="24">
        <v>9.6410256410256405</v>
      </c>
      <c r="E18" s="24">
        <v>8.32</v>
      </c>
      <c r="F18" s="24">
        <v>8.2307692307692299</v>
      </c>
      <c r="G18" s="24">
        <v>8.0270270270270263</v>
      </c>
      <c r="H18" s="24">
        <v>10.628571428571428</v>
      </c>
      <c r="I18" s="24">
        <v>9.3448275862068968</v>
      </c>
      <c r="J18" s="24">
        <v>8.6875</v>
      </c>
      <c r="K18" s="24">
        <v>7.8529411764705879</v>
      </c>
      <c r="L18" s="24">
        <v>9.9393939393939394</v>
      </c>
      <c r="M18" s="24">
        <v>8.8958333333333339</v>
      </c>
    </row>
    <row r="19" spans="2:41" x14ac:dyDescent="0.2">
      <c r="B19" s="8" t="s">
        <v>16</v>
      </c>
      <c r="C19" s="26">
        <v>9.3664122137404586</v>
      </c>
      <c r="D19" s="26">
        <v>10.180722891566266</v>
      </c>
      <c r="E19" s="26">
        <v>9.9977220956719819</v>
      </c>
      <c r="F19" s="26">
        <v>9.4582484725050922</v>
      </c>
      <c r="G19" s="26">
        <v>9.4863883847549904</v>
      </c>
      <c r="H19" s="26">
        <v>10.32392026578073</v>
      </c>
      <c r="I19" s="26">
        <v>9.5116279069767433</v>
      </c>
      <c r="J19" s="26">
        <v>9.5183999999999997</v>
      </c>
      <c r="K19" s="26">
        <v>9.9255474452554751</v>
      </c>
      <c r="L19" s="26">
        <v>11.115273775216139</v>
      </c>
      <c r="M19" s="26">
        <v>9.9270511187920683</v>
      </c>
    </row>
    <row r="20" spans="2:41" x14ac:dyDescent="0.2">
      <c r="B20" s="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2:41" x14ac:dyDescent="0.2">
      <c r="B21" s="8" t="s">
        <v>20</v>
      </c>
      <c r="C21" s="9">
        <v>2000</v>
      </c>
      <c r="D21" s="9">
        <v>2001</v>
      </c>
      <c r="E21" s="9">
        <v>2002</v>
      </c>
      <c r="F21" s="9">
        <v>2003</v>
      </c>
      <c r="G21" s="9">
        <v>2004</v>
      </c>
      <c r="H21" s="9">
        <v>2005</v>
      </c>
      <c r="I21" s="9">
        <v>2006</v>
      </c>
      <c r="J21" s="9">
        <v>2007</v>
      </c>
      <c r="K21" s="9">
        <v>2008</v>
      </c>
      <c r="L21" s="9">
        <v>2009</v>
      </c>
      <c r="M21" s="10" t="s">
        <v>168</v>
      </c>
    </row>
    <row r="22" spans="2:41" x14ac:dyDescent="0.2">
      <c r="B22" s="4" t="s">
        <v>21</v>
      </c>
      <c r="C22" s="24">
        <v>13.029850746268657</v>
      </c>
      <c r="D22" s="24">
        <v>13.512820512820513</v>
      </c>
      <c r="E22" s="24">
        <v>12.511627906976743</v>
      </c>
      <c r="F22" s="24">
        <v>11.794520547945206</v>
      </c>
      <c r="G22" s="24">
        <v>11.842696629213483</v>
      </c>
      <c r="H22" s="24">
        <v>11.512195121951219</v>
      </c>
      <c r="I22" s="24">
        <v>12.873873873873874</v>
      </c>
      <c r="J22" s="24">
        <v>11.898305084745763</v>
      </c>
      <c r="K22" s="24">
        <v>11.374045801526718</v>
      </c>
      <c r="L22" s="24">
        <v>13.148148148148149</v>
      </c>
      <c r="M22" s="24">
        <v>12.306468716861081</v>
      </c>
      <c r="S22" s="64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</row>
    <row r="23" spans="2:41" x14ac:dyDescent="0.2">
      <c r="B23" s="4" t="s">
        <v>22</v>
      </c>
      <c r="C23" s="24">
        <v>12.905982905982906</v>
      </c>
      <c r="D23" s="24">
        <v>12.162162162162161</v>
      </c>
      <c r="E23" s="24">
        <v>11.295454545454545</v>
      </c>
      <c r="F23" s="24">
        <v>10.725</v>
      </c>
      <c r="G23" s="24">
        <v>10.307692307692308</v>
      </c>
      <c r="H23" s="24">
        <v>10.285714285714286</v>
      </c>
      <c r="I23" s="24">
        <v>11.630434782608695</v>
      </c>
      <c r="J23" s="24">
        <v>11.217777777777778</v>
      </c>
      <c r="K23" s="24">
        <v>11.371841155234657</v>
      </c>
      <c r="L23" s="24">
        <v>10.713147410358566</v>
      </c>
      <c r="M23" s="24">
        <v>11.194046937607327</v>
      </c>
      <c r="S23" s="64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</row>
    <row r="24" spans="2:41" ht="11.25" customHeight="1" x14ac:dyDescent="0.2">
      <c r="B24" s="20" t="s">
        <v>23</v>
      </c>
      <c r="C24" s="24">
        <v>6.6853932584269664</v>
      </c>
      <c r="D24" s="24">
        <v>6.8152173913043477</v>
      </c>
      <c r="E24" s="24">
        <v>7.4480874316939891</v>
      </c>
      <c r="F24" s="24">
        <v>6.994764397905759</v>
      </c>
      <c r="G24" s="24">
        <v>6.8449197860962565</v>
      </c>
      <c r="H24" s="24">
        <v>7.7777777777777777</v>
      </c>
      <c r="I24" s="24">
        <v>6.9245283018867925</v>
      </c>
      <c r="J24" s="24">
        <v>7.007434944237918</v>
      </c>
      <c r="K24" s="24">
        <v>7.8907849829351537</v>
      </c>
      <c r="L24" s="24">
        <v>7.1335740072202167</v>
      </c>
      <c r="M24" s="24">
        <v>7.1914506593906324</v>
      </c>
      <c r="S24" s="64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</row>
    <row r="25" spans="2:41" x14ac:dyDescent="0.2">
      <c r="B25" s="4" t="s">
        <v>24</v>
      </c>
      <c r="C25" s="24">
        <v>7.5483870967741939</v>
      </c>
      <c r="D25" s="24">
        <v>7.663716814159292</v>
      </c>
      <c r="E25" s="24">
        <v>7.8296296296296299</v>
      </c>
      <c r="F25" s="24">
        <v>7.8529411764705879</v>
      </c>
      <c r="G25" s="24">
        <v>6.8617886178861784</v>
      </c>
      <c r="H25" s="24">
        <v>7.580645161290323</v>
      </c>
      <c r="I25" s="24">
        <v>7.5491803278688527</v>
      </c>
      <c r="J25" s="24">
        <v>7.5609756097560972</v>
      </c>
      <c r="K25" s="24">
        <v>8.1985815602836887</v>
      </c>
      <c r="L25" s="24">
        <v>8.09375</v>
      </c>
      <c r="M25" s="24">
        <v>7.6817813765182184</v>
      </c>
      <c r="S25" s="64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</row>
    <row r="26" spans="2:41" x14ac:dyDescent="0.2">
      <c r="B26" s="4" t="s">
        <v>166</v>
      </c>
      <c r="C26" s="24">
        <v>13.298507462686567</v>
      </c>
      <c r="D26" s="24">
        <v>13.476821192052981</v>
      </c>
      <c r="E26" s="24">
        <v>13.188311688311689</v>
      </c>
      <c r="F26" s="24">
        <v>13.240506329113924</v>
      </c>
      <c r="G26" s="24">
        <v>13.645502645502646</v>
      </c>
      <c r="H26" s="24">
        <v>11.781818181818181</v>
      </c>
      <c r="I26" s="24">
        <v>12.176744186046511</v>
      </c>
      <c r="J26" s="24">
        <v>12.170731707317072</v>
      </c>
      <c r="K26" s="24">
        <v>11.916913946587536</v>
      </c>
      <c r="L26" s="24">
        <v>10.946428571428571</v>
      </c>
      <c r="M26" s="24">
        <v>12.344392523364485</v>
      </c>
      <c r="S26" s="64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</row>
    <row r="27" spans="2:41" ht="22.5" customHeight="1" x14ac:dyDescent="0.2">
      <c r="B27" s="20" t="s">
        <v>45</v>
      </c>
      <c r="C27" s="25">
        <v>10.115384615384615</v>
      </c>
      <c r="D27" s="25">
        <v>8.875</v>
      </c>
      <c r="E27" s="25">
        <v>9.5306122448979593</v>
      </c>
      <c r="F27" s="25">
        <v>10.358974358974359</v>
      </c>
      <c r="G27" s="25">
        <v>8.764705882352942</v>
      </c>
      <c r="H27" s="24">
        <v>8.4035087719298254</v>
      </c>
      <c r="I27" s="24">
        <v>9.2833333333333332</v>
      </c>
      <c r="J27" s="24">
        <v>9.5306122448979593</v>
      </c>
      <c r="K27" s="24">
        <v>8.7424242424242422</v>
      </c>
      <c r="L27" s="24">
        <v>11.416666666666666</v>
      </c>
      <c r="M27" s="24">
        <v>9.4103092783505158</v>
      </c>
      <c r="S27" s="64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</row>
    <row r="28" spans="2:41" x14ac:dyDescent="0.2">
      <c r="B28" s="8" t="s">
        <v>16</v>
      </c>
      <c r="C28" s="26">
        <v>10.145510835913313</v>
      </c>
      <c r="D28" s="26">
        <v>10.212703101920237</v>
      </c>
      <c r="E28" s="26">
        <v>10.128552097428958</v>
      </c>
      <c r="F28" s="26">
        <v>9.9723374827109268</v>
      </c>
      <c r="G28" s="26">
        <v>9.8184143222506393</v>
      </c>
      <c r="H28" s="26">
        <v>9.6105263157894729</v>
      </c>
      <c r="I28" s="26">
        <v>10.102876106194691</v>
      </c>
      <c r="J28" s="26">
        <v>9.9067961165048537</v>
      </c>
      <c r="K28" s="26">
        <v>10.201606425702812</v>
      </c>
      <c r="L28" s="26">
        <v>9.8841463414634152</v>
      </c>
      <c r="M28" s="26">
        <v>9.994627957480855</v>
      </c>
      <c r="S28" s="64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</row>
    <row r="29" spans="2:41" x14ac:dyDescent="0.2">
      <c r="B29" s="6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2:41" x14ac:dyDescent="0.2">
      <c r="B30" s="8" t="s">
        <v>20</v>
      </c>
      <c r="C30" s="9">
        <v>2010</v>
      </c>
      <c r="D30" s="9">
        <v>2011</v>
      </c>
      <c r="E30" s="9">
        <v>2012</v>
      </c>
      <c r="F30" s="9">
        <v>2013</v>
      </c>
      <c r="G30" s="9">
        <v>2014</v>
      </c>
      <c r="H30" s="9">
        <v>2015</v>
      </c>
      <c r="I30" s="9">
        <v>2016</v>
      </c>
      <c r="J30" s="9">
        <v>2017</v>
      </c>
      <c r="K30" s="9">
        <v>2018</v>
      </c>
      <c r="L30" s="9">
        <v>2019</v>
      </c>
      <c r="M30" s="10" t="s">
        <v>328</v>
      </c>
      <c r="P30" s="56"/>
      <c r="Q30" s="56"/>
      <c r="R30" s="56"/>
      <c r="S30" s="56"/>
      <c r="T30" s="56"/>
      <c r="U30" s="56"/>
      <c r="V30" s="56"/>
      <c r="W30" s="56"/>
      <c r="X30" s="56"/>
      <c r="Y30" s="56"/>
    </row>
    <row r="31" spans="2:41" x14ac:dyDescent="0.2">
      <c r="B31" s="67" t="s">
        <v>21</v>
      </c>
      <c r="C31" s="24">
        <v>11.224489795918368</v>
      </c>
      <c r="D31" s="24">
        <v>11.728155339805825</v>
      </c>
      <c r="E31" s="24">
        <v>10.922480620155039</v>
      </c>
      <c r="F31" s="24">
        <v>10.274647887323944</v>
      </c>
      <c r="G31" s="24">
        <v>11.039735099337749</v>
      </c>
      <c r="H31" s="24">
        <v>12.294573643410853</v>
      </c>
      <c r="I31" s="24">
        <v>11.423611111111111</v>
      </c>
      <c r="J31" s="24">
        <v>11.67175572519084</v>
      </c>
      <c r="K31" s="24" t="s">
        <v>209</v>
      </c>
      <c r="L31" s="24" t="s">
        <v>209</v>
      </c>
      <c r="M31" s="24">
        <v>11.287099903006789</v>
      </c>
      <c r="P31" s="56"/>
      <c r="W31" s="64"/>
      <c r="X31" s="64"/>
      <c r="Y31" s="64"/>
      <c r="Z31" s="64"/>
      <c r="AA31" s="64"/>
    </row>
    <row r="32" spans="2:41" x14ac:dyDescent="0.2">
      <c r="B32" s="67" t="s">
        <v>22</v>
      </c>
      <c r="C32" s="24">
        <v>10.963562753036438</v>
      </c>
      <c r="D32" s="24">
        <v>10.711538461538462</v>
      </c>
      <c r="E32" s="24">
        <v>9.8083623693379796</v>
      </c>
      <c r="F32" s="24">
        <v>9.935483870967742</v>
      </c>
      <c r="G32" s="24">
        <v>10.374570446735396</v>
      </c>
      <c r="H32" s="24">
        <v>10.593167701863354</v>
      </c>
      <c r="I32" s="24">
        <v>10.783018867924529</v>
      </c>
      <c r="J32" s="24">
        <v>10.401993355481727</v>
      </c>
      <c r="K32" s="24" t="s">
        <v>209</v>
      </c>
      <c r="L32" s="24" t="s">
        <v>209</v>
      </c>
      <c r="M32" s="24">
        <v>10.4372574385511</v>
      </c>
      <c r="P32" s="56"/>
      <c r="W32" s="64"/>
      <c r="X32" s="64"/>
      <c r="Y32" s="64"/>
      <c r="Z32" s="64"/>
      <c r="AA32" s="64"/>
    </row>
    <row r="33" spans="2:27" x14ac:dyDescent="0.2">
      <c r="B33" s="76" t="s">
        <v>23</v>
      </c>
      <c r="C33" s="24">
        <v>6.6099290780141846</v>
      </c>
      <c r="D33" s="24">
        <v>6.9117647058823533</v>
      </c>
      <c r="E33" s="24">
        <v>6.790909090909091</v>
      </c>
      <c r="F33" s="24">
        <v>6.7972222222222225</v>
      </c>
      <c r="G33" s="24">
        <v>6.8304597701149428</v>
      </c>
      <c r="H33" s="24">
        <v>7.0167224080267561</v>
      </c>
      <c r="I33" s="24">
        <v>6.8821548821548824</v>
      </c>
      <c r="J33" s="24">
        <v>6.8088235294117645</v>
      </c>
      <c r="K33" s="24" t="s">
        <v>209</v>
      </c>
      <c r="L33" s="24" t="s">
        <v>209</v>
      </c>
      <c r="M33" s="24">
        <v>6.8347992351816442</v>
      </c>
      <c r="P33" s="56"/>
      <c r="W33" s="64"/>
      <c r="X33" s="64"/>
      <c r="Y33" s="64"/>
      <c r="Z33" s="64"/>
      <c r="AA33" s="64"/>
    </row>
    <row r="34" spans="2:27" x14ac:dyDescent="0.2">
      <c r="B34" s="67" t="s">
        <v>24</v>
      </c>
      <c r="C34" s="24">
        <v>7.2913385826771657</v>
      </c>
      <c r="D34" s="24">
        <v>7.0685714285714285</v>
      </c>
      <c r="E34" s="24">
        <v>7.2032967032967035</v>
      </c>
      <c r="F34" s="24">
        <v>6.6891191709844557</v>
      </c>
      <c r="G34" s="24">
        <v>7.4150943396226419</v>
      </c>
      <c r="H34" s="24">
        <v>7.2402597402597406</v>
      </c>
      <c r="I34" s="24">
        <v>6.6256983240223466</v>
      </c>
      <c r="J34" s="24">
        <v>7.0945273631840795</v>
      </c>
      <c r="K34" s="24" t="s">
        <v>209</v>
      </c>
      <c r="L34" s="24" t="s">
        <v>209</v>
      </c>
      <c r="M34" s="24">
        <v>7.054112554112554</v>
      </c>
      <c r="P34" s="56"/>
      <c r="W34" s="64"/>
      <c r="X34" s="64"/>
      <c r="Y34" s="64"/>
      <c r="Z34" s="64"/>
      <c r="AA34" s="64"/>
    </row>
    <row r="35" spans="2:27" x14ac:dyDescent="0.2">
      <c r="B35" s="67" t="s">
        <v>166</v>
      </c>
      <c r="C35" s="24">
        <v>12.069767441860465</v>
      </c>
      <c r="D35" s="24">
        <v>11.792929292929292</v>
      </c>
      <c r="E35" s="24">
        <v>11.433121019108281</v>
      </c>
      <c r="F35" s="24">
        <v>11.270103092783506</v>
      </c>
      <c r="G35" s="24">
        <v>11.406741573033708</v>
      </c>
      <c r="H35" s="24">
        <v>11.112195121951219</v>
      </c>
      <c r="I35" s="24">
        <v>12.020833333333334</v>
      </c>
      <c r="J35" s="24">
        <v>11.186582809224319</v>
      </c>
      <c r="K35" s="24" t="s">
        <v>209</v>
      </c>
      <c r="L35" s="24" t="s">
        <v>209</v>
      </c>
      <c r="M35" s="24">
        <v>11.519296254256526</v>
      </c>
      <c r="P35" s="56"/>
      <c r="W35" s="64"/>
      <c r="X35" s="64"/>
      <c r="Y35" s="64"/>
      <c r="Z35" s="64"/>
      <c r="AA35" s="64"/>
    </row>
    <row r="36" spans="2:27" ht="22.5" customHeight="1" x14ac:dyDescent="0.2">
      <c r="B36" s="76" t="s">
        <v>45</v>
      </c>
      <c r="C36" s="24">
        <v>7.8181818181818183</v>
      </c>
      <c r="D36" s="24">
        <v>9.418181818181818</v>
      </c>
      <c r="E36" s="24">
        <v>8.870967741935484</v>
      </c>
      <c r="F36" s="24">
        <v>9.5384615384615383</v>
      </c>
      <c r="G36" s="24">
        <v>8.4444444444444446</v>
      </c>
      <c r="H36" s="24">
        <v>8.75</v>
      </c>
      <c r="I36" s="24">
        <v>7.4249999999999998</v>
      </c>
      <c r="J36" s="24">
        <v>8.3720930232558146</v>
      </c>
      <c r="K36" s="24" t="s">
        <v>209</v>
      </c>
      <c r="L36" s="24" t="s">
        <v>209</v>
      </c>
      <c r="M36" s="24">
        <v>8.6788321167883211</v>
      </c>
      <c r="W36" s="64"/>
      <c r="X36" s="64"/>
      <c r="Y36" s="64"/>
      <c r="Z36" s="64"/>
      <c r="AA36" s="64"/>
    </row>
    <row r="37" spans="2:27" x14ac:dyDescent="0.2">
      <c r="B37" s="8" t="s">
        <v>16</v>
      </c>
      <c r="C37" s="26">
        <v>9.8000000000000007</v>
      </c>
      <c r="D37" s="26">
        <v>9.6072234762979676</v>
      </c>
      <c r="E37" s="26">
        <v>9.3846680355920604</v>
      </c>
      <c r="F37" s="26">
        <v>9.2224409448818889</v>
      </c>
      <c r="G37" s="26">
        <v>9.5124309392265189</v>
      </c>
      <c r="H37" s="26">
        <v>9.6840942562592041</v>
      </c>
      <c r="I37" s="26">
        <v>9.7829787234042556</v>
      </c>
      <c r="J37" s="26">
        <v>9.4420629604822501</v>
      </c>
      <c r="K37" s="26" t="s">
        <v>209</v>
      </c>
      <c r="L37" s="26" t="s">
        <v>209</v>
      </c>
      <c r="M37" s="26">
        <v>9.5385433280170115</v>
      </c>
      <c r="W37" s="64"/>
      <c r="X37" s="64"/>
      <c r="Y37" s="64"/>
      <c r="Z37" s="64"/>
      <c r="AA37" s="64"/>
    </row>
    <row r="38" spans="2:27" x14ac:dyDescent="0.2">
      <c r="B38" s="16" t="s">
        <v>187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2:27" ht="12.75" x14ac:dyDescent="0.2">
      <c r="B39" s="136" t="s">
        <v>199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O39" s="28"/>
    </row>
    <row r="40" spans="2:27" x14ac:dyDescent="0.2">
      <c r="O40" s="28"/>
    </row>
    <row r="41" spans="2:27" x14ac:dyDescent="0.2">
      <c r="B41" s="123" t="s">
        <v>61</v>
      </c>
      <c r="C41" s="124"/>
      <c r="O41" s="28"/>
    </row>
    <row r="42" spans="2:27" x14ac:dyDescent="0.2">
      <c r="O42" s="28"/>
    </row>
    <row r="43" spans="2:27" x14ac:dyDescent="0.2">
      <c r="E43" s="59"/>
      <c r="F43" s="59"/>
      <c r="O43" s="28"/>
    </row>
    <row r="44" spans="2:27" x14ac:dyDescent="0.2">
      <c r="E44" s="59"/>
      <c r="F44" s="59"/>
      <c r="O44" s="28"/>
    </row>
    <row r="45" spans="2:27" x14ac:dyDescent="0.2">
      <c r="E45" s="59"/>
      <c r="F45" s="59"/>
      <c r="O45" s="28"/>
    </row>
    <row r="46" spans="2:27" x14ac:dyDescent="0.2">
      <c r="E46" s="59"/>
      <c r="F46" s="59"/>
    </row>
    <row r="47" spans="2:27" x14ac:dyDescent="0.2">
      <c r="E47" s="59"/>
      <c r="F47" s="59"/>
    </row>
    <row r="48" spans="2:27" x14ac:dyDescent="0.2">
      <c r="E48" s="59"/>
      <c r="F48" s="59"/>
    </row>
    <row r="49" spans="3:13" x14ac:dyDescent="0.2">
      <c r="E49" s="59"/>
      <c r="F49" s="59"/>
    </row>
    <row r="50" spans="3:13" x14ac:dyDescent="0.2"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3:13" x14ac:dyDescent="0.2"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3:13" x14ac:dyDescent="0.2"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3:13" x14ac:dyDescent="0.2"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3:13" x14ac:dyDescent="0.2"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3:13" x14ac:dyDescent="0.2"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3:13" x14ac:dyDescent="0.2"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3:13" x14ac:dyDescent="0.2"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3:13" x14ac:dyDescent="0.2"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</sheetData>
  <mergeCells count="2">
    <mergeCell ref="B41:C41"/>
    <mergeCell ref="B39:M39"/>
  </mergeCells>
  <phoneticPr fontId="7" type="noConversion"/>
  <hyperlinks>
    <hyperlink ref="B41:C41" location="Forside!B12" display="Tabeller og figurer"/>
  </hyperlinks>
  <printOptions horizontalCentered="1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  <ignoredErrors>
    <ignoredError sqref="B2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2:C22"/>
  <sheetViews>
    <sheetView showGridLines="0" showRowColHeaders="0" workbookViewId="0">
      <selection activeCell="G23" sqref="G23"/>
    </sheetView>
  </sheetViews>
  <sheetFormatPr baseColWidth="10" defaultRowHeight="12.75" x14ac:dyDescent="0.2"/>
  <sheetData>
    <row r="22" spans="2:3" x14ac:dyDescent="0.2">
      <c r="B22" s="123" t="s">
        <v>61</v>
      </c>
      <c r="C22" s="124"/>
    </row>
  </sheetData>
  <mergeCells count="1">
    <mergeCell ref="B22:C22"/>
  </mergeCells>
  <phoneticPr fontId="7" type="noConversion"/>
  <hyperlinks>
    <hyperlink ref="B22:C22" location="Forside!B12" display="Tabeller og figurer"/>
  </hyperlinks>
  <printOptions horizontalCentered="1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2:C22"/>
  <sheetViews>
    <sheetView showGridLines="0" showRowColHeaders="0" workbookViewId="0"/>
  </sheetViews>
  <sheetFormatPr baseColWidth="10" defaultRowHeight="12.75" x14ac:dyDescent="0.2"/>
  <sheetData>
    <row r="22" spans="2:3" x14ac:dyDescent="0.2">
      <c r="B22" s="123" t="s">
        <v>61</v>
      </c>
      <c r="C22" s="124"/>
    </row>
  </sheetData>
  <mergeCells count="1">
    <mergeCell ref="B22:C22"/>
  </mergeCells>
  <hyperlinks>
    <hyperlink ref="B22:C22" location="Forside!B12" display="Tabeller og figurer"/>
  </hyperlinks>
  <printOptions horizontalCentered="1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2:C22"/>
  <sheetViews>
    <sheetView showGridLines="0" showRowColHeaders="0" workbookViewId="0">
      <selection activeCell="P36" sqref="P36"/>
    </sheetView>
  </sheetViews>
  <sheetFormatPr baseColWidth="10" defaultRowHeight="12.75" x14ac:dyDescent="0.2"/>
  <sheetData>
    <row r="22" spans="2:3" x14ac:dyDescent="0.2">
      <c r="B22" s="123" t="s">
        <v>61</v>
      </c>
      <c r="C22" s="124"/>
    </row>
  </sheetData>
  <mergeCells count="1">
    <mergeCell ref="B22:C22"/>
  </mergeCells>
  <hyperlinks>
    <hyperlink ref="B22:C22" location="Forside!B12" display="Tabeller og figurer"/>
  </hyperlinks>
  <printOptions horizontalCentered="1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AN66"/>
  <sheetViews>
    <sheetView showGridLines="0" showRowColHeaders="0" workbookViewId="0">
      <selection activeCell="M26" sqref="M26"/>
    </sheetView>
  </sheetViews>
  <sheetFormatPr baseColWidth="10" defaultColWidth="8.85546875" defaultRowHeight="11.25" x14ac:dyDescent="0.2"/>
  <cols>
    <col min="1" max="1" width="1.7109375" style="7" customWidth="1"/>
    <col min="2" max="2" width="23.140625" style="44" customWidth="1"/>
    <col min="3" max="12" width="5.28515625" style="7" customWidth="1"/>
    <col min="13" max="13" width="10.7109375" style="7" customWidth="1"/>
    <col min="14" max="16384" width="8.85546875" style="7"/>
  </cols>
  <sheetData>
    <row r="2" spans="2:37" ht="12.75" x14ac:dyDescent="0.2">
      <c r="B2" s="37" t="str">
        <f>Forside!D32</f>
        <v>Tabell 11  Doktorgrader 1990-2017 etter statsborgerskap på disputastidspunktet, etter region.</v>
      </c>
      <c r="C2" s="5"/>
      <c r="D2" s="5"/>
      <c r="E2" s="5"/>
      <c r="F2" s="5"/>
      <c r="G2" s="5"/>
      <c r="H2" s="5"/>
      <c r="I2" s="5"/>
      <c r="J2" s="34"/>
      <c r="K2" s="34"/>
      <c r="L2" s="34"/>
      <c r="M2" s="34"/>
    </row>
    <row r="3" spans="2:37" ht="11.25" customHeight="1" x14ac:dyDescent="0.2">
      <c r="B3" s="42" t="s">
        <v>151</v>
      </c>
      <c r="C3" s="9">
        <v>1990</v>
      </c>
      <c r="D3" s="9">
        <v>1991</v>
      </c>
      <c r="E3" s="9">
        <v>1992</v>
      </c>
      <c r="F3" s="9">
        <v>1993</v>
      </c>
      <c r="G3" s="9">
        <v>1994</v>
      </c>
      <c r="H3" s="9">
        <v>1995</v>
      </c>
      <c r="I3" s="9">
        <v>1996</v>
      </c>
      <c r="J3" s="9">
        <v>1997</v>
      </c>
      <c r="K3" s="9">
        <v>1998</v>
      </c>
      <c r="L3" s="9">
        <v>1999</v>
      </c>
      <c r="M3" s="10" t="s">
        <v>76</v>
      </c>
    </row>
    <row r="4" spans="2:37" x14ac:dyDescent="0.2">
      <c r="B4" s="77" t="s">
        <v>153</v>
      </c>
      <c r="C4" s="68">
        <v>357</v>
      </c>
      <c r="D4" s="68">
        <v>388</v>
      </c>
      <c r="E4" s="68">
        <v>399</v>
      </c>
      <c r="F4" s="68">
        <v>434</v>
      </c>
      <c r="G4" s="68">
        <v>501</v>
      </c>
      <c r="H4" s="68">
        <v>536</v>
      </c>
      <c r="I4" s="68">
        <v>520</v>
      </c>
      <c r="J4" s="68">
        <v>551</v>
      </c>
      <c r="K4" s="68">
        <v>595</v>
      </c>
      <c r="L4" s="68">
        <v>625</v>
      </c>
      <c r="M4" s="68">
        <f t="shared" ref="M4:M12" si="0">SUM(C4:L4)</f>
        <v>4906</v>
      </c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</row>
    <row r="5" spans="2:37" x14ac:dyDescent="0.2">
      <c r="B5" s="41" t="s">
        <v>154</v>
      </c>
      <c r="C5" s="46">
        <v>6</v>
      </c>
      <c r="D5" s="46">
        <v>6</v>
      </c>
      <c r="E5" s="46">
        <v>9</v>
      </c>
      <c r="F5" s="46">
        <v>7</v>
      </c>
      <c r="G5" s="46">
        <v>10</v>
      </c>
      <c r="H5" s="46">
        <v>15</v>
      </c>
      <c r="I5" s="46">
        <v>19</v>
      </c>
      <c r="J5" s="46">
        <v>15</v>
      </c>
      <c r="K5" s="46">
        <v>12</v>
      </c>
      <c r="L5" s="46">
        <v>20</v>
      </c>
      <c r="M5" s="46">
        <f t="shared" si="0"/>
        <v>119</v>
      </c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</row>
    <row r="6" spans="2:37" x14ac:dyDescent="0.2">
      <c r="B6" s="41" t="s">
        <v>155</v>
      </c>
      <c r="C6" s="46">
        <v>9</v>
      </c>
      <c r="D6" s="46">
        <v>2</v>
      </c>
      <c r="E6" s="46">
        <v>11</v>
      </c>
      <c r="F6" s="46">
        <v>12</v>
      </c>
      <c r="G6" s="46">
        <v>10</v>
      </c>
      <c r="H6" s="46">
        <v>15</v>
      </c>
      <c r="I6" s="46">
        <v>10</v>
      </c>
      <c r="J6" s="46">
        <v>19</v>
      </c>
      <c r="K6" s="46">
        <v>20</v>
      </c>
      <c r="L6" s="46">
        <v>16</v>
      </c>
      <c r="M6" s="46">
        <f t="shared" si="0"/>
        <v>124</v>
      </c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</row>
    <row r="7" spans="2:37" x14ac:dyDescent="0.2">
      <c r="B7" s="41" t="s">
        <v>156</v>
      </c>
      <c r="C7" s="46">
        <v>1</v>
      </c>
      <c r="D7" s="46">
        <v>1</v>
      </c>
      <c r="E7" s="46">
        <v>2</v>
      </c>
      <c r="F7" s="46">
        <v>4</v>
      </c>
      <c r="G7" s="46">
        <v>2</v>
      </c>
      <c r="H7" s="46">
        <v>6</v>
      </c>
      <c r="I7" s="46">
        <v>5</v>
      </c>
      <c r="J7" s="46">
        <v>3</v>
      </c>
      <c r="K7" s="46">
        <v>3</v>
      </c>
      <c r="L7" s="46">
        <v>6</v>
      </c>
      <c r="M7" s="46">
        <f t="shared" si="0"/>
        <v>33</v>
      </c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</row>
    <row r="8" spans="2:37" x14ac:dyDescent="0.2">
      <c r="B8" s="41" t="s">
        <v>157</v>
      </c>
      <c r="C8" s="46">
        <v>3</v>
      </c>
      <c r="D8" s="46">
        <v>6</v>
      </c>
      <c r="E8" s="46">
        <v>3</v>
      </c>
      <c r="F8" s="46">
        <v>6</v>
      </c>
      <c r="G8" s="46">
        <v>4</v>
      </c>
      <c r="H8" s="46">
        <v>2</v>
      </c>
      <c r="I8" s="46">
        <v>4</v>
      </c>
      <c r="J8" s="46">
        <v>7</v>
      </c>
      <c r="K8" s="46">
        <v>11</v>
      </c>
      <c r="L8" s="46">
        <v>6</v>
      </c>
      <c r="M8" s="46">
        <f t="shared" si="0"/>
        <v>52</v>
      </c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</row>
    <row r="9" spans="2:37" x14ac:dyDescent="0.2">
      <c r="B9" s="41" t="s">
        <v>158</v>
      </c>
      <c r="C9" s="46">
        <v>3</v>
      </c>
      <c r="D9" s="46">
        <v>0</v>
      </c>
      <c r="E9" s="46">
        <v>1</v>
      </c>
      <c r="F9" s="46">
        <v>1</v>
      </c>
      <c r="G9" s="46">
        <v>0</v>
      </c>
      <c r="H9" s="46">
        <v>2</v>
      </c>
      <c r="I9" s="46">
        <v>2</v>
      </c>
      <c r="J9" s="46">
        <v>2</v>
      </c>
      <c r="K9" s="46">
        <v>3</v>
      </c>
      <c r="L9" s="46">
        <v>1</v>
      </c>
      <c r="M9" s="46">
        <f t="shared" si="0"/>
        <v>15</v>
      </c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</row>
    <row r="10" spans="2:37" x14ac:dyDescent="0.2">
      <c r="B10" s="41" t="s">
        <v>159</v>
      </c>
      <c r="C10" s="46">
        <v>2</v>
      </c>
      <c r="D10" s="46">
        <v>3</v>
      </c>
      <c r="E10" s="46">
        <v>1</v>
      </c>
      <c r="F10" s="46">
        <v>4</v>
      </c>
      <c r="G10" s="46">
        <v>6</v>
      </c>
      <c r="H10" s="46">
        <v>7</v>
      </c>
      <c r="I10" s="46">
        <v>17</v>
      </c>
      <c r="J10" s="46">
        <v>8</v>
      </c>
      <c r="K10" s="46">
        <v>9</v>
      </c>
      <c r="L10" s="46">
        <v>4</v>
      </c>
      <c r="M10" s="46">
        <f t="shared" si="0"/>
        <v>61</v>
      </c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</row>
    <row r="11" spans="2:37" x14ac:dyDescent="0.2">
      <c r="B11" s="41" t="s">
        <v>160</v>
      </c>
      <c r="C11" s="46">
        <v>12</v>
      </c>
      <c r="D11" s="46">
        <v>9</v>
      </c>
      <c r="E11" s="46">
        <v>13</v>
      </c>
      <c r="F11" s="46">
        <v>23</v>
      </c>
      <c r="G11" s="46">
        <v>17</v>
      </c>
      <c r="H11" s="46">
        <v>19</v>
      </c>
      <c r="I11" s="46">
        <v>25</v>
      </c>
      <c r="J11" s="46">
        <v>20</v>
      </c>
      <c r="K11" s="46">
        <v>32</v>
      </c>
      <c r="L11" s="46">
        <v>16</v>
      </c>
      <c r="M11" s="46">
        <f t="shared" si="0"/>
        <v>186</v>
      </c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</row>
    <row r="12" spans="2:37" x14ac:dyDescent="0.2">
      <c r="B12" s="40" t="s">
        <v>161</v>
      </c>
      <c r="C12" s="51">
        <v>0</v>
      </c>
      <c r="D12" s="51">
        <v>0</v>
      </c>
      <c r="E12" s="51">
        <v>0</v>
      </c>
      <c r="F12" s="51">
        <v>0</v>
      </c>
      <c r="G12" s="51">
        <v>1</v>
      </c>
      <c r="H12" s="51">
        <v>0</v>
      </c>
      <c r="I12" s="51">
        <v>0</v>
      </c>
      <c r="J12" s="51">
        <v>0</v>
      </c>
      <c r="K12" s="51">
        <v>0</v>
      </c>
      <c r="L12" s="51">
        <v>1</v>
      </c>
      <c r="M12" s="51">
        <f t="shared" si="0"/>
        <v>2</v>
      </c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2:37" x14ac:dyDescent="0.2">
      <c r="B13" s="42" t="s">
        <v>16</v>
      </c>
      <c r="C13" s="49">
        <f t="shared" ref="C13:L13" si="1">SUM(C4:C12)</f>
        <v>393</v>
      </c>
      <c r="D13" s="49">
        <f t="shared" si="1"/>
        <v>415</v>
      </c>
      <c r="E13" s="49">
        <f t="shared" si="1"/>
        <v>439</v>
      </c>
      <c r="F13" s="49">
        <f t="shared" si="1"/>
        <v>491</v>
      </c>
      <c r="G13" s="49">
        <f t="shared" si="1"/>
        <v>551</v>
      </c>
      <c r="H13" s="49">
        <f t="shared" si="1"/>
        <v>602</v>
      </c>
      <c r="I13" s="49">
        <f t="shared" si="1"/>
        <v>602</v>
      </c>
      <c r="J13" s="49">
        <f t="shared" si="1"/>
        <v>625</v>
      </c>
      <c r="K13" s="49">
        <f t="shared" si="1"/>
        <v>685</v>
      </c>
      <c r="L13" s="49">
        <f t="shared" si="1"/>
        <v>695</v>
      </c>
      <c r="M13" s="52">
        <f>SUM(C13:L13)</f>
        <v>5498</v>
      </c>
    </row>
    <row r="14" spans="2:37" ht="22.5" x14ac:dyDescent="0.2">
      <c r="B14" s="58" t="s">
        <v>152</v>
      </c>
      <c r="C14" s="49">
        <f>SUM(C5:C12)/C13*100</f>
        <v>9.1603053435114496</v>
      </c>
      <c r="D14" s="49">
        <f t="shared" ref="D14:M14" si="2">SUM(D5:D12)/D13*100</f>
        <v>6.5060240963855414</v>
      </c>
      <c r="E14" s="49">
        <f t="shared" si="2"/>
        <v>9.1116173120728927</v>
      </c>
      <c r="F14" s="49">
        <f t="shared" si="2"/>
        <v>11.608961303462321</v>
      </c>
      <c r="G14" s="49">
        <f t="shared" si="2"/>
        <v>9.0744101633393832</v>
      </c>
      <c r="H14" s="49">
        <f t="shared" si="2"/>
        <v>10.963455149501661</v>
      </c>
      <c r="I14" s="49">
        <f t="shared" si="2"/>
        <v>13.621262458471762</v>
      </c>
      <c r="J14" s="49">
        <f t="shared" si="2"/>
        <v>11.84</v>
      </c>
      <c r="K14" s="49">
        <f t="shared" si="2"/>
        <v>13.138686131386862</v>
      </c>
      <c r="L14" s="49">
        <f t="shared" si="2"/>
        <v>10.071942446043165</v>
      </c>
      <c r="M14" s="49">
        <f t="shared" si="2"/>
        <v>10.767551837031649</v>
      </c>
    </row>
    <row r="15" spans="2:37" x14ac:dyDescent="0.2">
      <c r="B15" s="4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2:37" ht="11.25" customHeight="1" x14ac:dyDescent="0.2">
      <c r="B16" s="42" t="s">
        <v>151</v>
      </c>
      <c r="C16" s="9">
        <v>2000</v>
      </c>
      <c r="D16" s="9">
        <v>2001</v>
      </c>
      <c r="E16" s="9">
        <v>2002</v>
      </c>
      <c r="F16" s="9">
        <v>2003</v>
      </c>
      <c r="G16" s="9">
        <v>2004</v>
      </c>
      <c r="H16" s="9">
        <v>2005</v>
      </c>
      <c r="I16" s="9">
        <v>2006</v>
      </c>
      <c r="J16" s="9">
        <v>2007</v>
      </c>
      <c r="K16" s="9">
        <v>2008</v>
      </c>
      <c r="L16" s="9">
        <v>2009</v>
      </c>
      <c r="M16" s="10" t="s">
        <v>167</v>
      </c>
    </row>
    <row r="17" spans="2:40" x14ac:dyDescent="0.2">
      <c r="B17" s="77" t="s">
        <v>153</v>
      </c>
      <c r="C17" s="68">
        <v>566</v>
      </c>
      <c r="D17" s="68">
        <v>548</v>
      </c>
      <c r="E17" s="68">
        <v>628</v>
      </c>
      <c r="F17" s="68">
        <v>577</v>
      </c>
      <c r="G17" s="68">
        <v>636</v>
      </c>
      <c r="H17" s="68">
        <v>675</v>
      </c>
      <c r="I17" s="68">
        <v>688</v>
      </c>
      <c r="J17" s="68">
        <v>789</v>
      </c>
      <c r="K17" s="68">
        <v>937</v>
      </c>
      <c r="L17" s="68">
        <v>851</v>
      </c>
      <c r="M17" s="68">
        <f t="shared" ref="M17:M25" si="3">SUM(C17:L17)</f>
        <v>6895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</row>
    <row r="18" spans="2:40" x14ac:dyDescent="0.2">
      <c r="B18" s="41" t="s">
        <v>154</v>
      </c>
      <c r="C18" s="46">
        <v>13</v>
      </c>
      <c r="D18" s="46">
        <v>21</v>
      </c>
      <c r="E18" s="46">
        <v>17</v>
      </c>
      <c r="F18" s="46">
        <v>27</v>
      </c>
      <c r="G18" s="46">
        <v>27</v>
      </c>
      <c r="H18" s="46">
        <v>34</v>
      </c>
      <c r="I18" s="46">
        <v>37</v>
      </c>
      <c r="J18" s="46">
        <v>43</v>
      </c>
      <c r="K18" s="46">
        <v>42</v>
      </c>
      <c r="L18" s="46">
        <v>37</v>
      </c>
      <c r="M18" s="46">
        <f t="shared" si="3"/>
        <v>298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</row>
    <row r="19" spans="2:40" x14ac:dyDescent="0.2">
      <c r="B19" s="41" t="s">
        <v>155</v>
      </c>
      <c r="C19" s="46">
        <v>19</v>
      </c>
      <c r="D19" s="46">
        <v>29</v>
      </c>
      <c r="E19" s="46">
        <v>22</v>
      </c>
      <c r="F19" s="46">
        <v>30</v>
      </c>
      <c r="G19" s="46">
        <v>36</v>
      </c>
      <c r="H19" s="46">
        <v>40</v>
      </c>
      <c r="I19" s="46">
        <v>48</v>
      </c>
      <c r="J19" s="46">
        <v>53</v>
      </c>
      <c r="K19" s="46">
        <v>77</v>
      </c>
      <c r="L19" s="46">
        <v>70</v>
      </c>
      <c r="M19" s="46">
        <f t="shared" si="3"/>
        <v>424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</row>
    <row r="20" spans="2:40" x14ac:dyDescent="0.2">
      <c r="B20" s="41" t="s">
        <v>156</v>
      </c>
      <c r="C20" s="46">
        <v>12</v>
      </c>
      <c r="D20" s="46">
        <v>15</v>
      </c>
      <c r="E20" s="46">
        <v>16</v>
      </c>
      <c r="F20" s="46">
        <v>17</v>
      </c>
      <c r="G20" s="46">
        <v>15</v>
      </c>
      <c r="H20" s="46">
        <v>22</v>
      </c>
      <c r="I20" s="46">
        <v>25</v>
      </c>
      <c r="J20" s="46">
        <v>40</v>
      </c>
      <c r="K20" s="46">
        <v>46</v>
      </c>
      <c r="L20" s="46">
        <v>41</v>
      </c>
      <c r="M20" s="46">
        <f t="shared" si="3"/>
        <v>249</v>
      </c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</row>
    <row r="21" spans="2:40" x14ac:dyDescent="0.2">
      <c r="B21" s="41" t="s">
        <v>157</v>
      </c>
      <c r="C21" s="46">
        <v>4</v>
      </c>
      <c r="D21" s="46">
        <v>3</v>
      </c>
      <c r="E21" s="46">
        <v>5</v>
      </c>
      <c r="F21" s="46">
        <v>6</v>
      </c>
      <c r="G21" s="46">
        <v>5</v>
      </c>
      <c r="H21" s="46">
        <v>7</v>
      </c>
      <c r="I21" s="46">
        <v>8</v>
      </c>
      <c r="J21" s="46">
        <v>7</v>
      </c>
      <c r="K21" s="46">
        <v>11</v>
      </c>
      <c r="L21" s="46">
        <v>12</v>
      </c>
      <c r="M21" s="46">
        <f t="shared" si="3"/>
        <v>68</v>
      </c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</row>
    <row r="22" spans="2:40" x14ac:dyDescent="0.2">
      <c r="B22" s="41" t="s">
        <v>158</v>
      </c>
      <c r="C22" s="46">
        <v>2</v>
      </c>
      <c r="D22" s="46">
        <v>1</v>
      </c>
      <c r="E22" s="46">
        <v>6</v>
      </c>
      <c r="F22" s="46">
        <v>4</v>
      </c>
      <c r="G22" s="46">
        <v>3</v>
      </c>
      <c r="H22" s="46">
        <v>3</v>
      </c>
      <c r="I22" s="46">
        <v>6</v>
      </c>
      <c r="J22" s="46">
        <v>6</v>
      </c>
      <c r="K22" s="46">
        <v>3</v>
      </c>
      <c r="L22" s="46">
        <v>11</v>
      </c>
      <c r="M22" s="46">
        <f t="shared" si="3"/>
        <v>45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</row>
    <row r="23" spans="2:40" x14ac:dyDescent="0.2">
      <c r="B23" s="41" t="s">
        <v>159</v>
      </c>
      <c r="C23" s="46">
        <v>15</v>
      </c>
      <c r="D23" s="46">
        <v>27</v>
      </c>
      <c r="E23" s="46">
        <v>17</v>
      </c>
      <c r="F23" s="46">
        <v>31</v>
      </c>
      <c r="G23" s="46">
        <v>30</v>
      </c>
      <c r="H23" s="46">
        <v>37</v>
      </c>
      <c r="I23" s="46">
        <v>38</v>
      </c>
      <c r="J23" s="46">
        <v>42</v>
      </c>
      <c r="K23" s="46">
        <v>54</v>
      </c>
      <c r="L23" s="46">
        <v>46</v>
      </c>
      <c r="M23" s="46">
        <f t="shared" si="3"/>
        <v>337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</row>
    <row r="24" spans="2:40" x14ac:dyDescent="0.2">
      <c r="B24" s="41" t="s">
        <v>160</v>
      </c>
      <c r="C24" s="46">
        <v>15</v>
      </c>
      <c r="D24" s="46">
        <v>33</v>
      </c>
      <c r="E24" s="46">
        <v>28</v>
      </c>
      <c r="F24" s="46">
        <v>31</v>
      </c>
      <c r="G24" s="46">
        <v>29</v>
      </c>
      <c r="H24" s="46">
        <v>36</v>
      </c>
      <c r="I24" s="46">
        <v>54</v>
      </c>
      <c r="J24" s="46">
        <v>49</v>
      </c>
      <c r="K24" s="46">
        <v>74</v>
      </c>
      <c r="L24" s="46">
        <v>80</v>
      </c>
      <c r="M24" s="46">
        <f t="shared" si="3"/>
        <v>429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</row>
    <row r="25" spans="2:40" x14ac:dyDescent="0.2">
      <c r="B25" s="40" t="s">
        <v>161</v>
      </c>
      <c r="C25" s="51">
        <v>1</v>
      </c>
      <c r="D25" s="51">
        <v>0</v>
      </c>
      <c r="E25" s="51">
        <v>0</v>
      </c>
      <c r="F25" s="51">
        <v>0</v>
      </c>
      <c r="G25" s="51">
        <v>1</v>
      </c>
      <c r="H25" s="51">
        <v>1</v>
      </c>
      <c r="I25" s="51">
        <v>1</v>
      </c>
      <c r="J25" s="51">
        <v>1</v>
      </c>
      <c r="K25" s="51">
        <v>1</v>
      </c>
      <c r="L25" s="51">
        <v>0</v>
      </c>
      <c r="M25" s="51">
        <f t="shared" si="3"/>
        <v>6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</row>
    <row r="26" spans="2:40" x14ac:dyDescent="0.2">
      <c r="B26" s="42" t="s">
        <v>16</v>
      </c>
      <c r="C26" s="49">
        <f t="shared" ref="C26:L26" si="4">SUM(C17:C25)</f>
        <v>647</v>
      </c>
      <c r="D26" s="49">
        <f t="shared" si="4"/>
        <v>677</v>
      </c>
      <c r="E26" s="49">
        <f t="shared" si="4"/>
        <v>739</v>
      </c>
      <c r="F26" s="49">
        <f t="shared" si="4"/>
        <v>723</v>
      </c>
      <c r="G26" s="49">
        <f t="shared" si="4"/>
        <v>782</v>
      </c>
      <c r="H26" s="49">
        <f t="shared" si="4"/>
        <v>855</v>
      </c>
      <c r="I26" s="49">
        <f t="shared" si="4"/>
        <v>905</v>
      </c>
      <c r="J26" s="49">
        <f t="shared" si="4"/>
        <v>1030</v>
      </c>
      <c r="K26" s="49">
        <f t="shared" si="4"/>
        <v>1245</v>
      </c>
      <c r="L26" s="49">
        <f t="shared" si="4"/>
        <v>1148</v>
      </c>
      <c r="M26" s="52">
        <f>SUM(C26:L26)</f>
        <v>8751</v>
      </c>
    </row>
    <row r="27" spans="2:40" ht="22.5" x14ac:dyDescent="0.2">
      <c r="B27" s="58" t="s">
        <v>152</v>
      </c>
      <c r="C27" s="49">
        <f>SUM(C18:C25)/C26*100</f>
        <v>12.519319938176199</v>
      </c>
      <c r="D27" s="49">
        <f t="shared" ref="D27:M27" si="5">SUM(D18:D25)/D26*100</f>
        <v>19.054652880354507</v>
      </c>
      <c r="E27" s="49">
        <f t="shared" si="5"/>
        <v>15.020297699594046</v>
      </c>
      <c r="F27" s="49">
        <f t="shared" si="5"/>
        <v>20.193637621023512</v>
      </c>
      <c r="G27" s="49">
        <f t="shared" si="5"/>
        <v>18.67007672634271</v>
      </c>
      <c r="H27" s="49">
        <f t="shared" si="5"/>
        <v>21.052631578947366</v>
      </c>
      <c r="I27" s="49">
        <f t="shared" si="5"/>
        <v>23.977900552486187</v>
      </c>
      <c r="J27" s="49">
        <f t="shared" si="5"/>
        <v>23.398058252427184</v>
      </c>
      <c r="K27" s="49">
        <f t="shared" si="5"/>
        <v>24.738955823293175</v>
      </c>
      <c r="L27" s="49">
        <f t="shared" si="5"/>
        <v>25.871080139372822</v>
      </c>
      <c r="M27" s="49">
        <f t="shared" si="5"/>
        <v>21.209004685178837</v>
      </c>
    </row>
    <row r="28" spans="2:40" x14ac:dyDescent="0.2">
      <c r="B28" s="78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2:40" x14ac:dyDescent="0.2">
      <c r="B29" s="42" t="s">
        <v>151</v>
      </c>
      <c r="C29" s="9">
        <v>2010</v>
      </c>
      <c r="D29" s="9">
        <v>2011</v>
      </c>
      <c r="E29" s="9">
        <v>2012</v>
      </c>
      <c r="F29" s="9">
        <v>2013</v>
      </c>
      <c r="G29" s="9">
        <v>2014</v>
      </c>
      <c r="H29" s="9">
        <v>2015</v>
      </c>
      <c r="I29" s="9">
        <v>2016</v>
      </c>
      <c r="J29" s="9">
        <v>2017</v>
      </c>
      <c r="K29" s="9">
        <v>2018</v>
      </c>
      <c r="L29" s="9">
        <v>2019</v>
      </c>
      <c r="M29" s="10" t="s">
        <v>327</v>
      </c>
    </row>
    <row r="30" spans="2:40" x14ac:dyDescent="0.2">
      <c r="B30" s="77" t="s">
        <v>153</v>
      </c>
      <c r="C30" s="68">
        <v>859</v>
      </c>
      <c r="D30" s="68">
        <v>890</v>
      </c>
      <c r="E30" s="68">
        <v>954</v>
      </c>
      <c r="F30" s="68">
        <v>972</v>
      </c>
      <c r="G30" s="68">
        <v>945</v>
      </c>
      <c r="H30" s="68">
        <v>902</v>
      </c>
      <c r="I30" s="68">
        <v>878</v>
      </c>
      <c r="J30" s="68">
        <v>912</v>
      </c>
      <c r="K30" s="68" t="s">
        <v>209</v>
      </c>
      <c r="L30" s="68" t="s">
        <v>209</v>
      </c>
      <c r="M30" s="68">
        <f t="shared" ref="M30:M38" si="6">SUM(C30:L30)</f>
        <v>7312</v>
      </c>
    </row>
    <row r="31" spans="2:40" x14ac:dyDescent="0.2">
      <c r="B31" s="41" t="s">
        <v>154</v>
      </c>
      <c r="C31" s="46">
        <v>45</v>
      </c>
      <c r="D31" s="46">
        <v>45</v>
      </c>
      <c r="E31" s="46">
        <v>47</v>
      </c>
      <c r="F31" s="46">
        <v>56</v>
      </c>
      <c r="G31" s="46">
        <v>52</v>
      </c>
      <c r="H31" s="46">
        <v>44</v>
      </c>
      <c r="I31" s="46">
        <v>48</v>
      </c>
      <c r="J31" s="46">
        <v>58</v>
      </c>
      <c r="K31" s="46" t="s">
        <v>209</v>
      </c>
      <c r="L31" s="46" t="s">
        <v>209</v>
      </c>
      <c r="M31" s="46">
        <f t="shared" si="6"/>
        <v>395</v>
      </c>
    </row>
    <row r="32" spans="2:40" x14ac:dyDescent="0.2">
      <c r="B32" s="41" t="s">
        <v>155</v>
      </c>
      <c r="C32" s="46">
        <v>88</v>
      </c>
      <c r="D32" s="46">
        <v>107</v>
      </c>
      <c r="E32" s="46">
        <v>132</v>
      </c>
      <c r="F32" s="46">
        <v>113</v>
      </c>
      <c r="G32" s="46">
        <v>125</v>
      </c>
      <c r="H32" s="46">
        <v>139</v>
      </c>
      <c r="I32" s="46">
        <v>135</v>
      </c>
      <c r="J32" s="46">
        <v>163</v>
      </c>
      <c r="K32" s="46" t="s">
        <v>209</v>
      </c>
      <c r="L32" s="46" t="s">
        <v>209</v>
      </c>
      <c r="M32" s="46">
        <f t="shared" si="6"/>
        <v>1002</v>
      </c>
    </row>
    <row r="33" spans="2:13" x14ac:dyDescent="0.2">
      <c r="B33" s="41" t="s">
        <v>156</v>
      </c>
      <c r="C33" s="46">
        <v>45</v>
      </c>
      <c r="D33" s="46">
        <v>60</v>
      </c>
      <c r="E33" s="46">
        <v>51</v>
      </c>
      <c r="F33" s="46">
        <v>64</v>
      </c>
      <c r="G33" s="46">
        <v>65</v>
      </c>
      <c r="H33" s="46">
        <v>71</v>
      </c>
      <c r="I33" s="46">
        <v>77</v>
      </c>
      <c r="J33" s="46">
        <v>95</v>
      </c>
      <c r="K33" s="46" t="s">
        <v>209</v>
      </c>
      <c r="L33" s="46" t="s">
        <v>209</v>
      </c>
      <c r="M33" s="46">
        <f t="shared" si="6"/>
        <v>528</v>
      </c>
    </row>
    <row r="34" spans="2:13" x14ac:dyDescent="0.2">
      <c r="B34" s="41" t="s">
        <v>157</v>
      </c>
      <c r="C34" s="46">
        <v>12</v>
      </c>
      <c r="D34" s="46">
        <v>14</v>
      </c>
      <c r="E34" s="46">
        <v>6</v>
      </c>
      <c r="F34" s="46">
        <v>19</v>
      </c>
      <c r="G34" s="46">
        <v>18</v>
      </c>
      <c r="H34" s="46">
        <v>15</v>
      </c>
      <c r="I34" s="46">
        <v>22</v>
      </c>
      <c r="J34" s="46">
        <v>28</v>
      </c>
      <c r="K34" s="46" t="s">
        <v>209</v>
      </c>
      <c r="L34" s="46" t="s">
        <v>209</v>
      </c>
      <c r="M34" s="46">
        <f t="shared" si="6"/>
        <v>134</v>
      </c>
    </row>
    <row r="35" spans="2:13" x14ac:dyDescent="0.2">
      <c r="B35" s="41" t="s">
        <v>158</v>
      </c>
      <c r="C35" s="46">
        <v>13</v>
      </c>
      <c r="D35" s="46">
        <v>13</v>
      </c>
      <c r="E35" s="46">
        <v>17</v>
      </c>
      <c r="F35" s="46">
        <v>18</v>
      </c>
      <c r="G35" s="46">
        <v>13</v>
      </c>
      <c r="H35" s="46">
        <v>23</v>
      </c>
      <c r="I35" s="46">
        <v>22</v>
      </c>
      <c r="J35" s="46">
        <v>20</v>
      </c>
      <c r="K35" s="46" t="s">
        <v>209</v>
      </c>
      <c r="L35" s="46" t="s">
        <v>209</v>
      </c>
      <c r="M35" s="46">
        <f t="shared" si="6"/>
        <v>139</v>
      </c>
    </row>
    <row r="36" spans="2:13" x14ac:dyDescent="0.2">
      <c r="B36" s="41" t="s">
        <v>159</v>
      </c>
      <c r="C36" s="46">
        <v>41</v>
      </c>
      <c r="D36" s="46">
        <v>51</v>
      </c>
      <c r="E36" s="46">
        <v>89</v>
      </c>
      <c r="F36" s="46">
        <v>78</v>
      </c>
      <c r="G36" s="46">
        <v>64</v>
      </c>
      <c r="H36" s="46">
        <v>68</v>
      </c>
      <c r="I36" s="46">
        <v>68</v>
      </c>
      <c r="J36" s="46">
        <v>56</v>
      </c>
      <c r="K36" s="46" t="s">
        <v>209</v>
      </c>
      <c r="L36" s="46" t="s">
        <v>209</v>
      </c>
      <c r="M36" s="46">
        <f t="shared" si="6"/>
        <v>515</v>
      </c>
    </row>
    <row r="37" spans="2:13" x14ac:dyDescent="0.2">
      <c r="B37" s="41" t="s">
        <v>160</v>
      </c>
      <c r="C37" s="46">
        <v>79</v>
      </c>
      <c r="D37" s="46">
        <v>148</v>
      </c>
      <c r="E37" s="46">
        <v>165</v>
      </c>
      <c r="F37" s="46">
        <v>202</v>
      </c>
      <c r="G37" s="46">
        <v>161</v>
      </c>
      <c r="H37" s="46">
        <v>170</v>
      </c>
      <c r="I37" s="46">
        <v>157</v>
      </c>
      <c r="J37" s="46">
        <v>157</v>
      </c>
      <c r="K37" s="46" t="s">
        <v>209</v>
      </c>
      <c r="L37" s="46" t="s">
        <v>209</v>
      </c>
      <c r="M37" s="46">
        <f t="shared" si="6"/>
        <v>1239</v>
      </c>
    </row>
    <row r="38" spans="2:13" x14ac:dyDescent="0.2">
      <c r="B38" s="40" t="s">
        <v>161</v>
      </c>
      <c r="C38" s="51">
        <v>3</v>
      </c>
      <c r="D38" s="51">
        <v>1</v>
      </c>
      <c r="E38" s="51">
        <v>0</v>
      </c>
      <c r="F38" s="51">
        <v>2</v>
      </c>
      <c r="G38" s="51">
        <v>5</v>
      </c>
      <c r="H38" s="51">
        <v>4</v>
      </c>
      <c r="I38" s="51">
        <v>3</v>
      </c>
      <c r="J38" s="51">
        <v>4</v>
      </c>
      <c r="K38" s="51" t="s">
        <v>209</v>
      </c>
      <c r="L38" s="51" t="s">
        <v>209</v>
      </c>
      <c r="M38" s="46">
        <f t="shared" si="6"/>
        <v>22</v>
      </c>
    </row>
    <row r="39" spans="2:13" x14ac:dyDescent="0.2">
      <c r="B39" s="42" t="s">
        <v>16</v>
      </c>
      <c r="C39" s="49">
        <f t="shared" ref="C39:E39" si="7">SUM(C30:C38)</f>
        <v>1185</v>
      </c>
      <c r="D39" s="49">
        <f t="shared" si="7"/>
        <v>1329</v>
      </c>
      <c r="E39" s="49">
        <f t="shared" si="7"/>
        <v>1461</v>
      </c>
      <c r="F39" s="49">
        <f t="shared" ref="F39:J39" si="8">SUM(F30:F38)</f>
        <v>1524</v>
      </c>
      <c r="G39" s="49">
        <f t="shared" si="8"/>
        <v>1448</v>
      </c>
      <c r="H39" s="49">
        <f t="shared" si="8"/>
        <v>1436</v>
      </c>
      <c r="I39" s="49">
        <f t="shared" si="8"/>
        <v>1410</v>
      </c>
      <c r="J39" s="49">
        <f t="shared" si="8"/>
        <v>1493</v>
      </c>
      <c r="K39" s="49" t="s">
        <v>209</v>
      </c>
      <c r="L39" s="49" t="s">
        <v>209</v>
      </c>
      <c r="M39" s="49">
        <f>SUM(M30:M38)</f>
        <v>11286</v>
      </c>
    </row>
    <row r="40" spans="2:13" ht="22.5" x14ac:dyDescent="0.2">
      <c r="B40" s="58" t="s">
        <v>152</v>
      </c>
      <c r="C40" s="49">
        <f t="shared" ref="C40:J40" si="9">SUM(C31:C38)/C39*100</f>
        <v>27.510548523206751</v>
      </c>
      <c r="D40" s="49">
        <f t="shared" si="9"/>
        <v>33.03235515425132</v>
      </c>
      <c r="E40" s="49">
        <f t="shared" si="9"/>
        <v>34.70225872689938</v>
      </c>
      <c r="F40" s="49">
        <f t="shared" si="9"/>
        <v>36.220472440944881</v>
      </c>
      <c r="G40" s="49">
        <f t="shared" si="9"/>
        <v>34.737569060773481</v>
      </c>
      <c r="H40" s="49">
        <f t="shared" si="9"/>
        <v>37.186629526462397</v>
      </c>
      <c r="I40" s="49">
        <f t="shared" si="9"/>
        <v>37.730496453900706</v>
      </c>
      <c r="J40" s="49">
        <f t="shared" si="9"/>
        <v>38.914936369725382</v>
      </c>
      <c r="K40" s="49" t="s">
        <v>209</v>
      </c>
      <c r="L40" s="49" t="s">
        <v>209</v>
      </c>
      <c r="M40" s="49">
        <f>SUM(M31:M38)/M39*100</f>
        <v>35.211766790714158</v>
      </c>
    </row>
    <row r="41" spans="2:13" x14ac:dyDescent="0.2">
      <c r="B41" s="43" t="s">
        <v>187</v>
      </c>
      <c r="C41" s="16"/>
      <c r="D41" s="16"/>
      <c r="E41" s="16"/>
      <c r="F41" s="27"/>
      <c r="G41" s="27"/>
      <c r="H41" s="27"/>
      <c r="I41" s="27"/>
      <c r="J41" s="27"/>
      <c r="K41" s="27"/>
      <c r="L41" s="27"/>
      <c r="M41" s="27"/>
    </row>
    <row r="43" spans="2:13" x14ac:dyDescent="0.2">
      <c r="B43" s="123" t="s">
        <v>61</v>
      </c>
      <c r="C43" s="124"/>
      <c r="D43" s="55"/>
    </row>
    <row r="44" spans="2:13" x14ac:dyDescent="0.2">
      <c r="D44" s="55"/>
      <c r="I44" s="55"/>
      <c r="J44" s="55"/>
    </row>
    <row r="57" spans="3:12" x14ac:dyDescent="0.2"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3:12" x14ac:dyDescent="0.2"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3:12" x14ac:dyDescent="0.2">
      <c r="C59" s="55"/>
      <c r="D59" s="55"/>
      <c r="E59" s="55"/>
      <c r="F59" s="55"/>
      <c r="G59" s="55"/>
      <c r="H59" s="55"/>
      <c r="I59" s="55"/>
      <c r="J59" s="55"/>
      <c r="K59" s="55"/>
      <c r="L59" s="55"/>
    </row>
    <row r="60" spans="3:12" x14ac:dyDescent="0.2">
      <c r="C60" s="55"/>
      <c r="D60" s="55"/>
      <c r="E60" s="55"/>
      <c r="F60" s="55"/>
      <c r="G60" s="55"/>
      <c r="H60" s="55"/>
      <c r="I60" s="55"/>
      <c r="J60" s="55"/>
      <c r="K60" s="55"/>
      <c r="L60" s="55"/>
    </row>
    <row r="61" spans="3:12" x14ac:dyDescent="0.2">
      <c r="C61" s="55"/>
      <c r="D61" s="55"/>
      <c r="E61" s="55"/>
      <c r="F61" s="55"/>
      <c r="G61" s="55"/>
      <c r="H61" s="55"/>
      <c r="I61" s="55"/>
      <c r="J61" s="55"/>
      <c r="K61" s="55"/>
      <c r="L61" s="55"/>
    </row>
    <row r="62" spans="3:12" x14ac:dyDescent="0.2">
      <c r="C62" s="55"/>
      <c r="D62" s="55"/>
      <c r="E62" s="55"/>
      <c r="F62" s="55"/>
      <c r="G62" s="55"/>
      <c r="H62" s="55"/>
      <c r="I62" s="55"/>
      <c r="J62" s="55"/>
      <c r="K62" s="55"/>
      <c r="L62" s="55"/>
    </row>
    <row r="63" spans="3:12" x14ac:dyDescent="0.2">
      <c r="C63" s="55"/>
      <c r="D63" s="55"/>
      <c r="E63" s="55"/>
      <c r="F63" s="55"/>
      <c r="G63" s="55"/>
      <c r="H63" s="55"/>
      <c r="I63" s="55"/>
      <c r="J63" s="55"/>
      <c r="K63" s="55"/>
      <c r="L63" s="55"/>
    </row>
    <row r="64" spans="3:12" x14ac:dyDescent="0.2">
      <c r="C64" s="55"/>
      <c r="D64" s="55"/>
      <c r="E64" s="55"/>
      <c r="F64" s="55"/>
      <c r="G64" s="55"/>
      <c r="H64" s="55"/>
      <c r="I64" s="55"/>
      <c r="J64" s="55"/>
      <c r="K64" s="55"/>
      <c r="L64" s="55"/>
    </row>
    <row r="65" spans="3:12" x14ac:dyDescent="0.2"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spans="3:12" x14ac:dyDescent="0.2">
      <c r="C66" s="55"/>
      <c r="D66" s="55"/>
      <c r="E66" s="55"/>
      <c r="F66" s="55"/>
      <c r="G66" s="55"/>
      <c r="H66" s="55"/>
      <c r="I66" s="55"/>
      <c r="J66" s="55"/>
      <c r="K66" s="55"/>
      <c r="L66" s="55"/>
    </row>
  </sheetData>
  <mergeCells count="1">
    <mergeCell ref="B43:C43"/>
  </mergeCells>
  <hyperlinks>
    <hyperlink ref="B43:C43" location="Forside!B12" display="Tabeller og figurer"/>
  </hyperlinks>
  <printOptions horizontalCentered="1"/>
  <pageMargins left="0.78740157480314965" right="0.59055118110236227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2:C22"/>
  <sheetViews>
    <sheetView showGridLines="0" showRowColHeaders="0" workbookViewId="0">
      <selection activeCell="D44" sqref="D44"/>
    </sheetView>
  </sheetViews>
  <sheetFormatPr baseColWidth="10" defaultRowHeight="12.75" x14ac:dyDescent="0.2"/>
  <cols>
    <col min="1" max="16384" width="11.42578125" style="99"/>
  </cols>
  <sheetData>
    <row r="22" spans="2:3" x14ac:dyDescent="0.2">
      <c r="B22" s="123" t="s">
        <v>61</v>
      </c>
      <c r="C22" s="124"/>
    </row>
  </sheetData>
  <mergeCells count="1">
    <mergeCell ref="B22:C22"/>
  </mergeCells>
  <hyperlinks>
    <hyperlink ref="B22:C22" location="Forside!B12" display="Tabeller og figurer"/>
  </hyperlinks>
  <printOptions horizontalCentered="1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AN57"/>
  <sheetViews>
    <sheetView showGridLines="0" showRowColHeaders="0" workbookViewId="0">
      <selection activeCell="B2" sqref="B2:M2"/>
    </sheetView>
  </sheetViews>
  <sheetFormatPr baseColWidth="10" defaultColWidth="8.85546875" defaultRowHeight="11.25" x14ac:dyDescent="0.2"/>
  <cols>
    <col min="1" max="1" width="1.7109375" style="7" customWidth="1"/>
    <col min="2" max="2" width="23.140625" style="44" customWidth="1"/>
    <col min="3" max="12" width="5.28515625" style="7" customWidth="1"/>
    <col min="13" max="13" width="10.7109375" style="7" customWidth="1"/>
    <col min="14" max="16384" width="8.85546875" style="7"/>
  </cols>
  <sheetData>
    <row r="2" spans="2:38" ht="25.5" customHeight="1" x14ac:dyDescent="0.2">
      <c r="B2" s="138" t="str">
        <f>Forside!D34</f>
        <v>Tabell 12  Doktorgrader 1990-2017. Prosentandel med ikke-norsk statsborgerskap etter fagområde.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38" ht="11.25" customHeight="1" x14ac:dyDescent="0.2">
      <c r="B3" s="42" t="s">
        <v>20</v>
      </c>
      <c r="C3" s="9">
        <v>1990</v>
      </c>
      <c r="D3" s="9">
        <v>1991</v>
      </c>
      <c r="E3" s="9">
        <v>1992</v>
      </c>
      <c r="F3" s="9">
        <v>1993</v>
      </c>
      <c r="G3" s="9">
        <v>1994</v>
      </c>
      <c r="H3" s="9">
        <v>1995</v>
      </c>
      <c r="I3" s="9">
        <v>1996</v>
      </c>
      <c r="J3" s="9">
        <v>1997</v>
      </c>
      <c r="K3" s="9">
        <v>1998</v>
      </c>
      <c r="L3" s="9">
        <v>1999</v>
      </c>
      <c r="M3" s="10" t="s">
        <v>74</v>
      </c>
    </row>
    <row r="4" spans="2:38" x14ac:dyDescent="0.2">
      <c r="B4" s="77" t="s">
        <v>21</v>
      </c>
      <c r="C4" s="68">
        <v>0</v>
      </c>
      <c r="D4" s="68">
        <v>3.0303030303030303</v>
      </c>
      <c r="E4" s="68">
        <v>4</v>
      </c>
      <c r="F4" s="68">
        <v>15.789473684210526</v>
      </c>
      <c r="G4" s="68">
        <v>10</v>
      </c>
      <c r="H4" s="68">
        <v>13.043478260869565</v>
      </c>
      <c r="I4" s="68">
        <v>13.461538461538462</v>
      </c>
      <c r="J4" s="68">
        <v>10.344827586206897</v>
      </c>
      <c r="K4" s="68">
        <v>15.384615384615385</v>
      </c>
      <c r="L4" s="68">
        <v>12.068965517241379</v>
      </c>
      <c r="M4" s="68">
        <v>11.1358574610245</v>
      </c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</row>
    <row r="5" spans="2:38" x14ac:dyDescent="0.2">
      <c r="B5" s="41" t="s">
        <v>22</v>
      </c>
      <c r="C5" s="46">
        <v>2.2727272727272729</v>
      </c>
      <c r="D5" s="46">
        <v>4.5454545454545459</v>
      </c>
      <c r="E5" s="46">
        <v>3.3898305084745761</v>
      </c>
      <c r="F5" s="46">
        <v>0</v>
      </c>
      <c r="G5" s="46">
        <v>4.5977011494252871</v>
      </c>
      <c r="H5" s="46">
        <v>1.0204081632653061</v>
      </c>
      <c r="I5" s="46">
        <v>10.091743119266056</v>
      </c>
      <c r="J5" s="46">
        <v>8.4905660377358494</v>
      </c>
      <c r="K5" s="46">
        <v>8.7301587301587293</v>
      </c>
      <c r="L5" s="46">
        <v>3.3333333333333335</v>
      </c>
      <c r="M5" s="46">
        <v>5.269320843091335</v>
      </c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</row>
    <row r="6" spans="2:38" x14ac:dyDescent="0.2">
      <c r="B6" s="41" t="s">
        <v>23</v>
      </c>
      <c r="C6" s="46">
        <v>11.009174311926607</v>
      </c>
      <c r="D6" s="46">
        <v>10.16949152542373</v>
      </c>
      <c r="E6" s="46">
        <v>11.347517730496454</v>
      </c>
      <c r="F6" s="46">
        <v>13.23529411764706</v>
      </c>
      <c r="G6" s="46">
        <v>9.6153846153846168</v>
      </c>
      <c r="H6" s="46">
        <v>13.422818791946309</v>
      </c>
      <c r="I6" s="46">
        <v>18.497109826589593</v>
      </c>
      <c r="J6" s="46">
        <v>15.053763440860216</v>
      </c>
      <c r="K6" s="46">
        <v>14.85148514851485</v>
      </c>
      <c r="L6" s="46">
        <v>8.8888888888888893</v>
      </c>
      <c r="M6" s="46">
        <v>12.838709677419354</v>
      </c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</row>
    <row r="7" spans="2:38" x14ac:dyDescent="0.2">
      <c r="B7" s="41" t="s">
        <v>24</v>
      </c>
      <c r="C7" s="46">
        <v>12.5</v>
      </c>
      <c r="D7" s="46">
        <v>6.666666666666667</v>
      </c>
      <c r="E7" s="46">
        <v>9.7826086956521738</v>
      </c>
      <c r="F7" s="46">
        <v>17.599999999999998</v>
      </c>
      <c r="G7" s="46">
        <v>12.5</v>
      </c>
      <c r="H7" s="46">
        <v>15.447154471544716</v>
      </c>
      <c r="I7" s="46">
        <v>14.285714285714285</v>
      </c>
      <c r="J7" s="46">
        <v>10.9375</v>
      </c>
      <c r="K7" s="46">
        <v>15.384615384615385</v>
      </c>
      <c r="L7" s="46">
        <v>15.702479338842975</v>
      </c>
      <c r="M7" s="46">
        <v>13.463241806908769</v>
      </c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</row>
    <row r="8" spans="2:38" x14ac:dyDescent="0.2">
      <c r="B8" s="41" t="s">
        <v>166</v>
      </c>
      <c r="C8" s="46">
        <v>6.666666666666667</v>
      </c>
      <c r="D8" s="46">
        <v>2.8301886792452833</v>
      </c>
      <c r="E8" s="46">
        <v>10.309278350515463</v>
      </c>
      <c r="F8" s="46">
        <v>7.608695652173914</v>
      </c>
      <c r="G8" s="46">
        <v>6.3063063063063058</v>
      </c>
      <c r="H8" s="46">
        <v>9.2715231788079464</v>
      </c>
      <c r="I8" s="46">
        <v>8.3333333333333321</v>
      </c>
      <c r="J8" s="46">
        <v>11.304347826086957</v>
      </c>
      <c r="K8" s="46">
        <v>10.434782608695652</v>
      </c>
      <c r="L8" s="46">
        <v>10.928961748633879</v>
      </c>
      <c r="M8" s="46">
        <v>8.6440677966101696</v>
      </c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</row>
    <row r="9" spans="2:38" ht="22.5" customHeight="1" x14ac:dyDescent="0.2">
      <c r="B9" s="78" t="s">
        <v>45</v>
      </c>
      <c r="C9" s="46">
        <v>15.151515151515152</v>
      </c>
      <c r="D9" s="46">
        <v>10.256410256410255</v>
      </c>
      <c r="E9" s="46">
        <v>8</v>
      </c>
      <c r="F9" s="46">
        <v>10.256410256410255</v>
      </c>
      <c r="G9" s="46">
        <v>13.513513513513514</v>
      </c>
      <c r="H9" s="46">
        <v>17.142857142857142</v>
      </c>
      <c r="I9" s="46">
        <v>17.241379310344829</v>
      </c>
      <c r="J9" s="46">
        <v>12.5</v>
      </c>
      <c r="K9" s="46">
        <v>14.705882352941178</v>
      </c>
      <c r="L9" s="46">
        <v>12.121212121212121</v>
      </c>
      <c r="M9" s="46">
        <v>13.095238095238097</v>
      </c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</row>
    <row r="10" spans="2:38" x14ac:dyDescent="0.2">
      <c r="B10" s="42" t="s">
        <v>16</v>
      </c>
      <c r="C10" s="49">
        <f>'Tabell 11'!C14</f>
        <v>9.1603053435114496</v>
      </c>
      <c r="D10" s="49">
        <f>'Tabell 11'!D14</f>
        <v>6.5060240963855414</v>
      </c>
      <c r="E10" s="49">
        <f>'Tabell 11'!E14</f>
        <v>9.1116173120728927</v>
      </c>
      <c r="F10" s="49">
        <f>'Tabell 11'!F14</f>
        <v>11.608961303462321</v>
      </c>
      <c r="G10" s="49">
        <f>'Tabell 11'!G14</f>
        <v>9.0744101633393832</v>
      </c>
      <c r="H10" s="49">
        <f>'Tabell 11'!H14</f>
        <v>10.963455149501661</v>
      </c>
      <c r="I10" s="49">
        <f>'Tabell 11'!I14</f>
        <v>13.621262458471762</v>
      </c>
      <c r="J10" s="49">
        <f>'Tabell 11'!J14</f>
        <v>11.84</v>
      </c>
      <c r="K10" s="49">
        <f>'Tabell 11'!K14</f>
        <v>13.138686131386862</v>
      </c>
      <c r="L10" s="49">
        <f>'Tabell 11'!L14</f>
        <v>10.071942446043165</v>
      </c>
      <c r="M10" s="49">
        <f>'Tabell 11'!M14</f>
        <v>10.767551837031649</v>
      </c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</row>
    <row r="11" spans="2:38" ht="22.5" x14ac:dyDescent="0.2">
      <c r="B11" s="58" t="s">
        <v>186</v>
      </c>
      <c r="C11" s="49">
        <f>SUM('Tabell 11'!C5:C12)</f>
        <v>36</v>
      </c>
      <c r="D11" s="49">
        <f>SUM('Tabell 11'!D5:D12)</f>
        <v>27</v>
      </c>
      <c r="E11" s="49">
        <f>SUM('Tabell 11'!E5:E12)</f>
        <v>40</v>
      </c>
      <c r="F11" s="49">
        <f>SUM('Tabell 11'!F5:F12)</f>
        <v>57</v>
      </c>
      <c r="G11" s="49">
        <f>SUM('Tabell 11'!G5:G12)</f>
        <v>50</v>
      </c>
      <c r="H11" s="49">
        <f>SUM('Tabell 11'!H5:H12)</f>
        <v>66</v>
      </c>
      <c r="I11" s="49">
        <f>SUM('Tabell 11'!I5:I12)</f>
        <v>82</v>
      </c>
      <c r="J11" s="49">
        <f>SUM('Tabell 11'!J5:J12)</f>
        <v>74</v>
      </c>
      <c r="K11" s="49">
        <f>SUM('Tabell 11'!K5:K12)</f>
        <v>90</v>
      </c>
      <c r="L11" s="49">
        <f>SUM('Tabell 11'!L5:L12)</f>
        <v>70</v>
      </c>
      <c r="M11" s="49">
        <f>SUM('Tabell 11'!M5:M12)</f>
        <v>592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</row>
    <row r="12" spans="2:38" x14ac:dyDescent="0.2">
      <c r="B12" s="4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</row>
    <row r="13" spans="2:38" x14ac:dyDescent="0.2">
      <c r="B13" s="42" t="s">
        <v>20</v>
      </c>
      <c r="C13" s="9">
        <v>2000</v>
      </c>
      <c r="D13" s="9">
        <v>2001</v>
      </c>
      <c r="E13" s="9">
        <v>2002</v>
      </c>
      <c r="F13" s="9">
        <v>2003</v>
      </c>
      <c r="G13" s="9">
        <v>2004</v>
      </c>
      <c r="H13" s="9">
        <v>2005</v>
      </c>
      <c r="I13" s="9">
        <v>2006</v>
      </c>
      <c r="J13" s="9">
        <v>2007</v>
      </c>
      <c r="K13" s="9">
        <v>2008</v>
      </c>
      <c r="L13" s="9">
        <v>2009</v>
      </c>
      <c r="M13" s="10" t="s">
        <v>168</v>
      </c>
    </row>
    <row r="14" spans="2:38" x14ac:dyDescent="0.2">
      <c r="B14" s="77" t="s">
        <v>21</v>
      </c>
      <c r="C14" s="68">
        <v>14.925373134328357</v>
      </c>
      <c r="D14" s="68">
        <v>16.666666666666664</v>
      </c>
      <c r="E14" s="68">
        <v>10.465116279069768</v>
      </c>
      <c r="F14" s="68">
        <v>10.95890410958904</v>
      </c>
      <c r="G14" s="68">
        <v>7.8651685393258424</v>
      </c>
      <c r="H14" s="68">
        <v>6.0975609756097562</v>
      </c>
      <c r="I14" s="68">
        <v>14.414414414414415</v>
      </c>
      <c r="J14" s="68">
        <v>15.254237288135593</v>
      </c>
      <c r="K14" s="68">
        <v>18.320610687022899</v>
      </c>
      <c r="L14" s="68">
        <v>19.444444444444446</v>
      </c>
      <c r="M14" s="68">
        <v>13.891834570519618</v>
      </c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</row>
    <row r="15" spans="2:38" x14ac:dyDescent="0.2">
      <c r="B15" s="41" t="s">
        <v>22</v>
      </c>
      <c r="C15" s="46">
        <v>3.4188034188034191</v>
      </c>
      <c r="D15" s="46">
        <v>11.711711711711711</v>
      </c>
      <c r="E15" s="46">
        <v>8.3333333333333321</v>
      </c>
      <c r="F15" s="46">
        <v>15.625</v>
      </c>
      <c r="G15" s="46">
        <v>13.986013986013987</v>
      </c>
      <c r="H15" s="46">
        <v>14.965986394557824</v>
      </c>
      <c r="I15" s="46">
        <v>15.760869565217392</v>
      </c>
      <c r="J15" s="46">
        <v>13.777777777777779</v>
      </c>
      <c r="K15" s="46">
        <v>16.60649819494585</v>
      </c>
      <c r="L15" s="46">
        <v>15.936254980079681</v>
      </c>
      <c r="M15" s="46">
        <v>13.795077275329135</v>
      </c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</row>
    <row r="16" spans="2:38" ht="11.25" customHeight="1" x14ac:dyDescent="0.2">
      <c r="B16" s="41" t="s">
        <v>23</v>
      </c>
      <c r="C16" s="46">
        <v>15.730337078651685</v>
      </c>
      <c r="D16" s="46">
        <v>19.565217391304348</v>
      </c>
      <c r="E16" s="46">
        <v>18.032786885245901</v>
      </c>
      <c r="F16" s="46">
        <v>18.848167539267017</v>
      </c>
      <c r="G16" s="46">
        <v>17.647058823529413</v>
      </c>
      <c r="H16" s="46">
        <v>24.888888888888889</v>
      </c>
      <c r="I16" s="46">
        <v>26.415094339622641</v>
      </c>
      <c r="J16" s="46">
        <v>28.996282527881039</v>
      </c>
      <c r="K16" s="46">
        <v>31.058020477815703</v>
      </c>
      <c r="L16" s="46">
        <v>36.823104693140799</v>
      </c>
      <c r="M16" s="46">
        <v>24.965893587994543</v>
      </c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</row>
    <row r="17" spans="2:40" x14ac:dyDescent="0.2">
      <c r="B17" s="41" t="s">
        <v>24</v>
      </c>
      <c r="C17" s="46">
        <v>9.67741935483871</v>
      </c>
      <c r="D17" s="46">
        <v>24.778761061946902</v>
      </c>
      <c r="E17" s="46">
        <v>21.481481481481481</v>
      </c>
      <c r="F17" s="46">
        <v>32.352941176470587</v>
      </c>
      <c r="G17" s="46">
        <v>23.577235772357724</v>
      </c>
      <c r="H17" s="46">
        <v>21.774193548387096</v>
      </c>
      <c r="I17" s="46">
        <v>36.065573770491802</v>
      </c>
      <c r="J17" s="46">
        <v>32.520325203252028</v>
      </c>
      <c r="K17" s="46">
        <v>35.460992907801419</v>
      </c>
      <c r="L17" s="46">
        <v>39.84375</v>
      </c>
      <c r="M17" s="46">
        <v>27.773279352226719</v>
      </c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</row>
    <row r="18" spans="2:40" x14ac:dyDescent="0.2">
      <c r="B18" s="41" t="s">
        <v>166</v>
      </c>
      <c r="C18" s="46">
        <v>15.555555555555555</v>
      </c>
      <c r="D18" s="46">
        <v>17.880794701986755</v>
      </c>
      <c r="E18" s="46">
        <v>11.688311688311687</v>
      </c>
      <c r="F18" s="46">
        <v>21.518987341772153</v>
      </c>
      <c r="G18" s="46">
        <v>23.809523809523807</v>
      </c>
      <c r="H18" s="46">
        <v>27.27272727272727</v>
      </c>
      <c r="I18" s="46">
        <v>22.685185185185187</v>
      </c>
      <c r="J18" s="46">
        <v>21.951219512195124</v>
      </c>
      <c r="K18" s="46">
        <v>24.332344213649851</v>
      </c>
      <c r="L18" s="46">
        <v>20.833333333333336</v>
      </c>
      <c r="M18" s="46">
        <v>21.475256769374415</v>
      </c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</row>
    <row r="19" spans="2:40" ht="22.5" x14ac:dyDescent="0.2">
      <c r="B19" s="78" t="s">
        <v>45</v>
      </c>
      <c r="C19" s="46">
        <v>23.076923076923077</v>
      </c>
      <c r="D19" s="46">
        <v>30</v>
      </c>
      <c r="E19" s="46">
        <v>22.448979591836736</v>
      </c>
      <c r="F19" s="46">
        <v>25.641025641025639</v>
      </c>
      <c r="G19" s="46">
        <v>23.52941176470588</v>
      </c>
      <c r="H19" s="46">
        <v>17.543859649122805</v>
      </c>
      <c r="I19" s="46">
        <v>38.333333333333336</v>
      </c>
      <c r="J19" s="46">
        <v>40.816326530612244</v>
      </c>
      <c r="K19" s="46">
        <v>22.727272727272727</v>
      </c>
      <c r="L19" s="46">
        <v>27.083333333333332</v>
      </c>
      <c r="M19" s="46">
        <v>27.216494845360824</v>
      </c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</row>
    <row r="20" spans="2:40" x14ac:dyDescent="0.2">
      <c r="B20" s="42" t="s">
        <v>16</v>
      </c>
      <c r="C20" s="49">
        <f>'Tabell 11'!C27</f>
        <v>12.519319938176199</v>
      </c>
      <c r="D20" s="49">
        <f>'Tabell 11'!D27</f>
        <v>19.054652880354507</v>
      </c>
      <c r="E20" s="49">
        <f>'Tabell 11'!E27</f>
        <v>15.020297699594046</v>
      </c>
      <c r="F20" s="49">
        <f>'Tabell 11'!F27</f>
        <v>20.193637621023512</v>
      </c>
      <c r="G20" s="49">
        <f>'Tabell 11'!G27</f>
        <v>18.67007672634271</v>
      </c>
      <c r="H20" s="49">
        <f>'Tabell 11'!H27</f>
        <v>21.052631578947366</v>
      </c>
      <c r="I20" s="49">
        <f>'Tabell 11'!I27</f>
        <v>23.977900552486187</v>
      </c>
      <c r="J20" s="49">
        <f>'Tabell 11'!J27</f>
        <v>23.398058252427184</v>
      </c>
      <c r="K20" s="49">
        <f>'Tabell 11'!K27</f>
        <v>24.738955823293175</v>
      </c>
      <c r="L20" s="49">
        <f>'Tabell 11'!L27</f>
        <v>25.871080139372822</v>
      </c>
      <c r="M20" s="49">
        <f>'Tabell 11'!M27</f>
        <v>21.209004685178837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</row>
    <row r="21" spans="2:40" ht="22.5" x14ac:dyDescent="0.2">
      <c r="B21" s="58" t="s">
        <v>186</v>
      </c>
      <c r="C21" s="49">
        <f>SUM('Tabell 11'!C18:C25)</f>
        <v>81</v>
      </c>
      <c r="D21" s="49">
        <f>SUM('Tabell 11'!D18:D25)</f>
        <v>129</v>
      </c>
      <c r="E21" s="49">
        <f>SUM('Tabell 11'!E18:E25)</f>
        <v>111</v>
      </c>
      <c r="F21" s="49">
        <f>SUM('Tabell 11'!F18:F25)</f>
        <v>146</v>
      </c>
      <c r="G21" s="49">
        <f>SUM('Tabell 11'!G18:G25)</f>
        <v>146</v>
      </c>
      <c r="H21" s="49">
        <f>SUM('Tabell 11'!H18:H25)</f>
        <v>180</v>
      </c>
      <c r="I21" s="49">
        <f>SUM('Tabell 11'!I18:I25)</f>
        <v>217</v>
      </c>
      <c r="J21" s="49">
        <f>SUM('Tabell 11'!J18:J25)</f>
        <v>241</v>
      </c>
      <c r="K21" s="49">
        <f>SUM('Tabell 11'!K18:K25)</f>
        <v>308</v>
      </c>
      <c r="L21" s="49">
        <f>SUM('Tabell 11'!L18:L25)</f>
        <v>297</v>
      </c>
      <c r="M21" s="49">
        <f>SUM('Tabell 11'!M18:M25)</f>
        <v>1856</v>
      </c>
      <c r="Q21" s="55"/>
      <c r="R21" s="55"/>
      <c r="S21" s="55"/>
      <c r="T21" s="55"/>
      <c r="U21" s="55"/>
      <c r="V21" s="55"/>
      <c r="W21" s="55"/>
      <c r="X21" s="55"/>
      <c r="Y21" s="55"/>
      <c r="Z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</row>
    <row r="22" spans="2:40" x14ac:dyDescent="0.2">
      <c r="B22" s="78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Q22" s="55"/>
      <c r="R22" s="55"/>
      <c r="S22" s="55"/>
      <c r="T22" s="55"/>
      <c r="U22" s="55"/>
      <c r="V22" s="55"/>
      <c r="W22" s="55"/>
      <c r="X22" s="55"/>
      <c r="Y22" s="55"/>
      <c r="Z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</row>
    <row r="23" spans="2:40" x14ac:dyDescent="0.2">
      <c r="B23" s="42" t="s">
        <v>20</v>
      </c>
      <c r="C23" s="9">
        <v>2010</v>
      </c>
      <c r="D23" s="9">
        <v>2011</v>
      </c>
      <c r="E23" s="9">
        <v>2012</v>
      </c>
      <c r="F23" s="9">
        <v>2013</v>
      </c>
      <c r="G23" s="9">
        <v>2014</v>
      </c>
      <c r="H23" s="9">
        <v>2015</v>
      </c>
      <c r="I23" s="9">
        <v>2016</v>
      </c>
      <c r="J23" s="9">
        <v>2017</v>
      </c>
      <c r="K23" s="9">
        <v>2018</v>
      </c>
      <c r="L23" s="9">
        <v>2019</v>
      </c>
      <c r="M23" s="10" t="s">
        <v>328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</row>
    <row r="24" spans="2:40" x14ac:dyDescent="0.2">
      <c r="B24" s="77" t="s">
        <v>21</v>
      </c>
      <c r="C24" s="68">
        <v>15.306122448979592</v>
      </c>
      <c r="D24" s="68">
        <v>22.330097087378643</v>
      </c>
      <c r="E24" s="68">
        <v>24.031007751937985</v>
      </c>
      <c r="F24" s="68">
        <v>24.647887323943664</v>
      </c>
      <c r="G24" s="68">
        <v>27.152317880794701</v>
      </c>
      <c r="H24" s="68">
        <v>25.563909774436087</v>
      </c>
      <c r="I24" s="68">
        <v>30.555555555555557</v>
      </c>
      <c r="J24" s="68">
        <v>25.954198473282442</v>
      </c>
      <c r="K24" s="68" t="s">
        <v>209</v>
      </c>
      <c r="L24" s="68" t="s">
        <v>209</v>
      </c>
      <c r="M24" s="68">
        <v>24.92725509214355</v>
      </c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spans="2:40" x14ac:dyDescent="0.2">
      <c r="B25" s="41" t="s">
        <v>22</v>
      </c>
      <c r="C25" s="46">
        <v>19.4331983805668</v>
      </c>
      <c r="D25" s="46">
        <v>18.076923076923077</v>
      </c>
      <c r="E25" s="46">
        <v>20.209059233449477</v>
      </c>
      <c r="F25" s="46">
        <v>22.58064516129032</v>
      </c>
      <c r="G25" s="46">
        <v>18.213058419243985</v>
      </c>
      <c r="H25" s="46">
        <v>24.702380952380953</v>
      </c>
      <c r="I25" s="46">
        <v>25.471698113207548</v>
      </c>
      <c r="J25" s="46">
        <v>27.574750830564781</v>
      </c>
      <c r="K25" s="46" t="s">
        <v>209</v>
      </c>
      <c r="L25" s="46" t="s">
        <v>209</v>
      </c>
      <c r="M25" s="46">
        <v>22.2509702457956</v>
      </c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2:40" x14ac:dyDescent="0.2">
      <c r="B26" s="41" t="s">
        <v>23</v>
      </c>
      <c r="C26" s="46">
        <v>35.460992907801419</v>
      </c>
      <c r="D26" s="46">
        <v>47.058823529411761</v>
      </c>
      <c r="E26" s="46">
        <v>49.696969696969695</v>
      </c>
      <c r="F26" s="46">
        <v>51.388888888888886</v>
      </c>
      <c r="G26" s="46">
        <v>47.701149425287355</v>
      </c>
      <c r="H26" s="46">
        <v>55.031446540880502</v>
      </c>
      <c r="I26" s="46">
        <v>53.872053872053868</v>
      </c>
      <c r="J26" s="46">
        <v>53.823529411764703</v>
      </c>
      <c r="K26" s="46" t="s">
        <v>209</v>
      </c>
      <c r="L26" s="46" t="s">
        <v>209</v>
      </c>
      <c r="M26" s="46">
        <v>49.445506692160613</v>
      </c>
      <c r="W26" s="55"/>
      <c r="X26" s="55"/>
      <c r="Y26" s="55"/>
      <c r="Z26" s="55"/>
      <c r="AA26" s="55"/>
    </row>
    <row r="27" spans="2:40" x14ac:dyDescent="0.2">
      <c r="B27" s="41" t="s">
        <v>24</v>
      </c>
      <c r="C27" s="46">
        <v>42.519685039370081</v>
      </c>
      <c r="D27" s="46">
        <v>63.428571428571423</v>
      </c>
      <c r="E27" s="46">
        <v>67.032967032967022</v>
      </c>
      <c r="F27" s="46">
        <v>64.766839378238345</v>
      </c>
      <c r="G27" s="46">
        <v>65.408805031446533</v>
      </c>
      <c r="H27" s="46">
        <v>66.470588235294116</v>
      </c>
      <c r="I27" s="46">
        <v>67.039106145251395</v>
      </c>
      <c r="J27" s="46">
        <v>65.174129353233837</v>
      </c>
      <c r="K27" s="46" t="s">
        <v>209</v>
      </c>
      <c r="L27" s="46" t="s">
        <v>209</v>
      </c>
      <c r="M27" s="46">
        <v>63.492063492063487</v>
      </c>
      <c r="W27" s="55"/>
      <c r="X27" s="55"/>
      <c r="Y27" s="55"/>
      <c r="Z27" s="55"/>
      <c r="AA27" s="55"/>
    </row>
    <row r="28" spans="2:40" x14ac:dyDescent="0.2">
      <c r="B28" s="41" t="s">
        <v>166</v>
      </c>
      <c r="C28" s="46">
        <v>23.772609819121445</v>
      </c>
      <c r="D28" s="46">
        <v>18.939393939393938</v>
      </c>
      <c r="E28" s="46">
        <v>20.594479830148622</v>
      </c>
      <c r="F28" s="46">
        <v>22.474226804123713</v>
      </c>
      <c r="G28" s="46">
        <v>24.719101123595504</v>
      </c>
      <c r="H28" s="46">
        <v>25.290023201856147</v>
      </c>
      <c r="I28" s="46">
        <v>24.074074074074073</v>
      </c>
      <c r="J28" s="46">
        <v>27.044025157232703</v>
      </c>
      <c r="K28" s="46" t="s">
        <v>209</v>
      </c>
      <c r="L28" s="46" t="s">
        <v>209</v>
      </c>
      <c r="M28" s="46">
        <v>23.410896708286039</v>
      </c>
      <c r="W28" s="55"/>
      <c r="X28" s="55"/>
      <c r="Y28" s="55"/>
      <c r="Z28" s="55"/>
      <c r="AA28" s="55"/>
    </row>
    <row r="29" spans="2:40" ht="22.5" x14ac:dyDescent="0.2">
      <c r="B29" s="78" t="s">
        <v>45</v>
      </c>
      <c r="C29" s="46">
        <v>38.636363636363633</v>
      </c>
      <c r="D29" s="46">
        <v>41.818181818181813</v>
      </c>
      <c r="E29" s="46">
        <v>56.451612903225815</v>
      </c>
      <c r="F29" s="46">
        <v>53.846153846153847</v>
      </c>
      <c r="G29" s="46">
        <v>53.703703703703709</v>
      </c>
      <c r="H29" s="46">
        <v>41.666666666666671</v>
      </c>
      <c r="I29" s="46">
        <v>57.499999999999993</v>
      </c>
      <c r="J29" s="46">
        <v>48.837209302325576</v>
      </c>
      <c r="K29" s="46" t="s">
        <v>209</v>
      </c>
      <c r="L29" s="46" t="s">
        <v>209</v>
      </c>
      <c r="M29" s="46">
        <v>49.391727493917273</v>
      </c>
      <c r="W29" s="55"/>
      <c r="X29" s="55"/>
      <c r="Y29" s="55"/>
      <c r="Z29" s="55"/>
      <c r="AA29" s="55"/>
    </row>
    <row r="30" spans="2:40" x14ac:dyDescent="0.2">
      <c r="B30" s="42" t="s">
        <v>16</v>
      </c>
      <c r="C30" s="49">
        <f>'Tabell 11'!C40</f>
        <v>27.510548523206751</v>
      </c>
      <c r="D30" s="49">
        <f>'Tabell 11'!D40</f>
        <v>33.03235515425132</v>
      </c>
      <c r="E30" s="49">
        <f>'Tabell 11'!E40</f>
        <v>34.70225872689938</v>
      </c>
      <c r="F30" s="49">
        <f>'Tabell 11'!F40</f>
        <v>36.220472440944881</v>
      </c>
      <c r="G30" s="49">
        <f>'Tabell 11'!G40</f>
        <v>34.737569060773481</v>
      </c>
      <c r="H30" s="49">
        <f>'Tabell 11'!H40</f>
        <v>37.186629526462397</v>
      </c>
      <c r="I30" s="49">
        <f>'Tabell 11'!I40</f>
        <v>37.730496453900706</v>
      </c>
      <c r="J30" s="49">
        <f>'Tabell 11'!J40</f>
        <v>38.914936369725382</v>
      </c>
      <c r="K30" s="49" t="str">
        <f>'Tabell 11'!K40</f>
        <v>...</v>
      </c>
      <c r="L30" s="49" t="str">
        <f>'Tabell 11'!L40</f>
        <v>...</v>
      </c>
      <c r="M30" s="49">
        <f>'Tabell 11'!M40</f>
        <v>35.211766790714158</v>
      </c>
      <c r="W30" s="55"/>
      <c r="X30" s="55"/>
      <c r="Y30" s="55"/>
      <c r="Z30" s="55"/>
      <c r="AA30" s="55"/>
    </row>
    <row r="31" spans="2:40" ht="22.5" x14ac:dyDescent="0.2">
      <c r="B31" s="58" t="s">
        <v>186</v>
      </c>
      <c r="C31" s="49">
        <f>SUM('Tabell 11'!C31:C38)</f>
        <v>326</v>
      </c>
      <c r="D31" s="49">
        <f>SUM('Tabell 11'!D31:D38)</f>
        <v>439</v>
      </c>
      <c r="E31" s="49">
        <f>SUM('Tabell 11'!E31:E38)</f>
        <v>507</v>
      </c>
      <c r="F31" s="49">
        <f>SUM('Tabell 11'!F31:F38)</f>
        <v>552</v>
      </c>
      <c r="G31" s="49">
        <f>SUM('Tabell 11'!G31:G38)</f>
        <v>503</v>
      </c>
      <c r="H31" s="49">
        <f>SUM('Tabell 11'!H31:H38)</f>
        <v>534</v>
      </c>
      <c r="I31" s="49">
        <f>SUM('Tabell 11'!I31:I38)</f>
        <v>532</v>
      </c>
      <c r="J31" s="49">
        <f>SUM('Tabell 11'!J31:J38)</f>
        <v>581</v>
      </c>
      <c r="K31" s="49" t="s">
        <v>209</v>
      </c>
      <c r="L31" s="49" t="s">
        <v>209</v>
      </c>
      <c r="M31" s="49">
        <f>SUM('Tabell 11'!M31:M38)</f>
        <v>3974</v>
      </c>
    </row>
    <row r="32" spans="2:40" x14ac:dyDescent="0.2">
      <c r="B32" s="43" t="s">
        <v>187</v>
      </c>
      <c r="C32" s="16"/>
      <c r="D32" s="16"/>
      <c r="E32" s="16"/>
      <c r="F32" s="27"/>
      <c r="G32" s="27"/>
      <c r="H32" s="27"/>
      <c r="I32" s="27"/>
      <c r="J32" s="27"/>
      <c r="K32" s="27"/>
      <c r="L32" s="27"/>
      <c r="M32" s="27"/>
    </row>
    <row r="34" spans="2:12" x14ac:dyDescent="0.2">
      <c r="B34" s="123" t="s">
        <v>61</v>
      </c>
      <c r="C34" s="124"/>
    </row>
    <row r="48" spans="2:12" x14ac:dyDescent="0.2"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3:12" x14ac:dyDescent="0.2">
      <c r="C49" s="55"/>
      <c r="D49" s="55"/>
      <c r="E49" s="55"/>
      <c r="F49" s="55"/>
      <c r="G49" s="55"/>
      <c r="H49" s="55"/>
      <c r="I49" s="55"/>
      <c r="J49" s="55"/>
      <c r="K49" s="55"/>
      <c r="L49" s="55"/>
    </row>
    <row r="50" spans="3:12" x14ac:dyDescent="0.2"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3:12" x14ac:dyDescent="0.2"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3:12" x14ac:dyDescent="0.2"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3:12" x14ac:dyDescent="0.2"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3:12" x14ac:dyDescent="0.2"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3:12" x14ac:dyDescent="0.2"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3:12" x14ac:dyDescent="0.2"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3:12" x14ac:dyDescent="0.2">
      <c r="C57" s="55"/>
      <c r="D57" s="55"/>
      <c r="E57" s="55"/>
      <c r="F57" s="55"/>
      <c r="G57" s="55"/>
      <c r="H57" s="55"/>
      <c r="I57" s="55"/>
      <c r="J57" s="55"/>
      <c r="K57" s="55"/>
      <c r="L57" s="55"/>
    </row>
  </sheetData>
  <mergeCells count="2">
    <mergeCell ref="B34:C34"/>
    <mergeCell ref="B2:M2"/>
  </mergeCells>
  <phoneticPr fontId="7" type="noConversion"/>
  <hyperlinks>
    <hyperlink ref="B34:C34" location="Forside!B12" display="Tabeller og figurer"/>
  </hyperlinks>
  <printOptions horizontalCentered="1"/>
  <pageMargins left="0.78740157480314965" right="0.59055118110236227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2:C22"/>
  <sheetViews>
    <sheetView showGridLines="0" showRowColHeaders="0" workbookViewId="0">
      <selection activeCell="J5" sqref="J5"/>
    </sheetView>
  </sheetViews>
  <sheetFormatPr baseColWidth="10" defaultRowHeight="12.75" x14ac:dyDescent="0.2"/>
  <sheetData>
    <row r="22" spans="2:3" x14ac:dyDescent="0.2">
      <c r="B22" s="123" t="s">
        <v>61</v>
      </c>
      <c r="C22" s="124"/>
    </row>
  </sheetData>
  <mergeCells count="1">
    <mergeCell ref="B22:C22"/>
  </mergeCells>
  <hyperlinks>
    <hyperlink ref="B22:C22" location="Forside!B12" display="Tabeller og figurer"/>
  </hyperlinks>
  <printOptions horizontalCentered="1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2:C22"/>
  <sheetViews>
    <sheetView showGridLines="0" showRowColHeaders="0" workbookViewId="0">
      <selection activeCell="R30" sqref="R30"/>
    </sheetView>
  </sheetViews>
  <sheetFormatPr baseColWidth="10" defaultRowHeight="12.75" x14ac:dyDescent="0.2"/>
  <sheetData>
    <row r="22" spans="2:3" x14ac:dyDescent="0.2">
      <c r="B22" s="123" t="s">
        <v>61</v>
      </c>
      <c r="C22" s="124"/>
    </row>
  </sheetData>
  <mergeCells count="1">
    <mergeCell ref="B22:C22"/>
  </mergeCells>
  <hyperlinks>
    <hyperlink ref="B22:C22" location="Forside!B12" display="Tabeller og figurer"/>
  </hyperlinks>
  <printOptions horizontalCentered="1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2:C22"/>
  <sheetViews>
    <sheetView showGridLines="0" showRowColHeaders="0" workbookViewId="0">
      <selection activeCell="H19" sqref="H19"/>
    </sheetView>
  </sheetViews>
  <sheetFormatPr baseColWidth="10" defaultRowHeight="12.75" x14ac:dyDescent="0.2"/>
  <sheetData>
    <row r="22" spans="2:3" x14ac:dyDescent="0.2">
      <c r="B22" s="123" t="s">
        <v>61</v>
      </c>
      <c r="C22" s="124"/>
    </row>
  </sheetData>
  <mergeCells count="1">
    <mergeCell ref="B22:C22"/>
  </mergeCells>
  <hyperlinks>
    <hyperlink ref="B22:C22" location="Forside!B12" display="Tabeller og figurer"/>
  </hyperlinks>
  <printOptions horizontalCentered="1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2:AN93"/>
  <sheetViews>
    <sheetView showGridLines="0" showRowColHeaders="0" topLeftCell="A20" workbookViewId="0">
      <selection activeCell="T53" sqref="T53"/>
    </sheetView>
  </sheetViews>
  <sheetFormatPr baseColWidth="10" defaultColWidth="8.85546875" defaultRowHeight="11.25" x14ac:dyDescent="0.2"/>
  <cols>
    <col min="1" max="1" width="1.7109375" style="7" customWidth="1"/>
    <col min="2" max="2" width="23.140625" style="44" customWidth="1"/>
    <col min="3" max="12" width="5.28515625" style="7" customWidth="1"/>
    <col min="13" max="13" width="10.7109375" style="7" customWidth="1"/>
    <col min="14" max="16384" width="8.85546875" style="7"/>
  </cols>
  <sheetData>
    <row r="2" spans="2:38" ht="25.5" customHeight="1" x14ac:dyDescent="0.2">
      <c r="B2" s="138" t="str">
        <f>Forside!D37</f>
        <v>Tabell 13  Doktorgrader 1990-2017. Prosentandel med ikke-norsk statsborgerskap etter utstedende institusjon.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38" ht="11.25" customHeight="1" x14ac:dyDescent="0.2">
      <c r="B3" s="42" t="s">
        <v>26</v>
      </c>
      <c r="C3" s="9">
        <v>1990</v>
      </c>
      <c r="D3" s="9">
        <v>1991</v>
      </c>
      <c r="E3" s="9">
        <v>1992</v>
      </c>
      <c r="F3" s="9">
        <v>1993</v>
      </c>
      <c r="G3" s="9">
        <v>1994</v>
      </c>
      <c r="H3" s="9">
        <v>1995</v>
      </c>
      <c r="I3" s="9">
        <v>1996</v>
      </c>
      <c r="J3" s="9">
        <v>1997</v>
      </c>
      <c r="K3" s="9">
        <v>1998</v>
      </c>
      <c r="L3" s="9">
        <v>1999</v>
      </c>
      <c r="M3" s="10" t="s">
        <v>74</v>
      </c>
    </row>
    <row r="4" spans="2:38" x14ac:dyDescent="0.2">
      <c r="B4" s="77" t="s">
        <v>200</v>
      </c>
      <c r="C4" s="68">
        <v>4.838709677419355</v>
      </c>
      <c r="D4" s="68">
        <v>5.0359712230215825</v>
      </c>
      <c r="E4" s="68">
        <v>7.4074074074074066</v>
      </c>
      <c r="F4" s="68">
        <v>8.4967320261437909</v>
      </c>
      <c r="G4" s="68">
        <v>4.5161290322580641</v>
      </c>
      <c r="H4" s="68">
        <v>7.8125</v>
      </c>
      <c r="I4" s="68">
        <v>11.009174311926607</v>
      </c>
      <c r="J4" s="68">
        <v>10.330578512396695</v>
      </c>
      <c r="K4" s="68">
        <v>8.9285714285714288</v>
      </c>
      <c r="L4" s="68">
        <v>8.921933085501859</v>
      </c>
      <c r="M4" s="68">
        <v>8.1469648562300314</v>
      </c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</row>
    <row r="5" spans="2:38" x14ac:dyDescent="0.2">
      <c r="B5" s="41" t="s">
        <v>201</v>
      </c>
      <c r="C5" s="46">
        <v>8</v>
      </c>
      <c r="D5" s="46">
        <v>12.987012987012985</v>
      </c>
      <c r="E5" s="46">
        <v>8.9743589743589745</v>
      </c>
      <c r="F5" s="46">
        <v>10.989010989010989</v>
      </c>
      <c r="G5" s="46">
        <v>14.159292035398231</v>
      </c>
      <c r="H5" s="46">
        <v>13.970588235294118</v>
      </c>
      <c r="I5" s="46">
        <v>19.827586206896552</v>
      </c>
      <c r="J5" s="46">
        <v>19</v>
      </c>
      <c r="K5" s="46">
        <v>17.054263565891471</v>
      </c>
      <c r="L5" s="46">
        <v>10.606060606060606</v>
      </c>
      <c r="M5" s="46">
        <v>13.944603629417381</v>
      </c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</row>
    <row r="6" spans="2:38" x14ac:dyDescent="0.2">
      <c r="B6" s="41" t="s">
        <v>29</v>
      </c>
      <c r="C6" s="46">
        <v>11.023622047244094</v>
      </c>
      <c r="D6" s="46">
        <v>4.3859649122807012</v>
      </c>
      <c r="E6" s="46">
        <v>12.5</v>
      </c>
      <c r="F6" s="46">
        <v>16.091954022988507</v>
      </c>
      <c r="G6" s="46">
        <v>9.94475138121547</v>
      </c>
      <c r="H6" s="46">
        <v>12.716763005780345</v>
      </c>
      <c r="I6" s="46">
        <v>13.953488372093023</v>
      </c>
      <c r="J6" s="46">
        <v>9.7297297297297298</v>
      </c>
      <c r="K6" s="46">
        <v>14.948453608247423</v>
      </c>
      <c r="L6" s="46">
        <v>12.755102040816327</v>
      </c>
      <c r="M6" s="46">
        <v>12.102689486552567</v>
      </c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</row>
    <row r="7" spans="2:38" x14ac:dyDescent="0.2">
      <c r="B7" s="41" t="s">
        <v>202</v>
      </c>
      <c r="C7" s="46">
        <v>25</v>
      </c>
      <c r="D7" s="46">
        <v>0</v>
      </c>
      <c r="E7" s="46">
        <v>13.793103448275861</v>
      </c>
      <c r="F7" s="46">
        <v>10</v>
      </c>
      <c r="G7" s="46">
        <v>4.7619047619047619</v>
      </c>
      <c r="H7" s="46">
        <v>4.4444444444444446</v>
      </c>
      <c r="I7" s="46">
        <v>8.695652173913043</v>
      </c>
      <c r="J7" s="46">
        <v>20.512820512820511</v>
      </c>
      <c r="K7" s="46">
        <v>13.559322033898304</v>
      </c>
      <c r="L7" s="46">
        <v>6.25</v>
      </c>
      <c r="M7" s="46">
        <v>9.8404255319148941</v>
      </c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</row>
    <row r="8" spans="2:38" x14ac:dyDescent="0.2">
      <c r="B8" s="41" t="s">
        <v>203</v>
      </c>
      <c r="C8" s="46">
        <v>20</v>
      </c>
      <c r="D8" s="46">
        <v>16</v>
      </c>
      <c r="E8" s="46">
        <v>6.8965517241379306</v>
      </c>
      <c r="F8" s="46">
        <v>14.285714285714285</v>
      </c>
      <c r="G8" s="46">
        <v>15.625</v>
      </c>
      <c r="H8" s="46">
        <v>14.814814814814813</v>
      </c>
      <c r="I8" s="46">
        <v>29.166666666666668</v>
      </c>
      <c r="J8" s="46">
        <v>8.5714285714285712</v>
      </c>
      <c r="K8" s="46">
        <v>19.512195121951219</v>
      </c>
      <c r="L8" s="46">
        <v>14.285714285714285</v>
      </c>
      <c r="M8" s="46">
        <v>15.570934256055363</v>
      </c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</row>
    <row r="9" spans="2:38" x14ac:dyDescent="0.2">
      <c r="B9" s="41" t="s">
        <v>58</v>
      </c>
      <c r="C9" s="46">
        <v>6.4516129032258061</v>
      </c>
      <c r="D9" s="46">
        <v>3.5714285714285712</v>
      </c>
      <c r="E9" s="46">
        <v>0</v>
      </c>
      <c r="F9" s="46">
        <v>0</v>
      </c>
      <c r="G9" s="46">
        <v>7.1428571428571423</v>
      </c>
      <c r="H9" s="46">
        <v>13.793103448275861</v>
      </c>
      <c r="I9" s="46">
        <v>0</v>
      </c>
      <c r="J9" s="46">
        <v>4.1666666666666661</v>
      </c>
      <c r="K9" s="46">
        <v>7.8947368421052628</v>
      </c>
      <c r="L9" s="46">
        <v>0</v>
      </c>
      <c r="M9" s="46">
        <v>4.7794117647058822</v>
      </c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</row>
    <row r="10" spans="2:38" x14ac:dyDescent="0.2">
      <c r="B10" s="42" t="s">
        <v>16</v>
      </c>
      <c r="C10" s="49">
        <v>9.1603053435114496</v>
      </c>
      <c r="D10" s="49">
        <v>6.5060240963855414</v>
      </c>
      <c r="E10" s="49">
        <v>9.1116173120728927</v>
      </c>
      <c r="F10" s="49">
        <v>11.608961303462321</v>
      </c>
      <c r="G10" s="49">
        <v>9.0744101633393832</v>
      </c>
      <c r="H10" s="49">
        <v>10.963455149501661</v>
      </c>
      <c r="I10" s="49">
        <v>13.621262458471762</v>
      </c>
      <c r="J10" s="49">
        <v>11.84</v>
      </c>
      <c r="K10" s="49">
        <v>13.138686131386862</v>
      </c>
      <c r="L10" s="49">
        <v>10.071942446043165</v>
      </c>
      <c r="M10" s="49">
        <v>10.767551837031649</v>
      </c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</row>
    <row r="11" spans="2:38" ht="22.5" x14ac:dyDescent="0.2">
      <c r="B11" s="58" t="s">
        <v>186</v>
      </c>
      <c r="C11" s="49">
        <v>36</v>
      </c>
      <c r="D11" s="49">
        <v>27</v>
      </c>
      <c r="E11" s="49">
        <v>40</v>
      </c>
      <c r="F11" s="49">
        <v>57</v>
      </c>
      <c r="G11" s="49">
        <v>50</v>
      </c>
      <c r="H11" s="49">
        <v>66</v>
      </c>
      <c r="I11" s="49">
        <v>82</v>
      </c>
      <c r="J11" s="49">
        <v>74</v>
      </c>
      <c r="K11" s="49">
        <v>90</v>
      </c>
      <c r="L11" s="49">
        <v>70</v>
      </c>
      <c r="M11" s="49">
        <v>592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</row>
    <row r="12" spans="2:38" x14ac:dyDescent="0.2">
      <c r="B12" s="7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</row>
    <row r="13" spans="2:38" x14ac:dyDescent="0.2">
      <c r="B13" s="42" t="s">
        <v>26</v>
      </c>
      <c r="C13" s="9">
        <v>2000</v>
      </c>
      <c r="D13" s="9">
        <v>2001</v>
      </c>
      <c r="E13" s="9">
        <v>2002</v>
      </c>
      <c r="F13" s="9">
        <v>2003</v>
      </c>
      <c r="G13" s="9">
        <v>2004</v>
      </c>
      <c r="H13" s="9">
        <v>2005</v>
      </c>
      <c r="I13" s="9">
        <v>2006</v>
      </c>
      <c r="J13" s="9">
        <v>2007</v>
      </c>
      <c r="K13" s="9">
        <v>2008</v>
      </c>
      <c r="L13" s="9">
        <v>2009</v>
      </c>
      <c r="M13" s="10" t="s">
        <v>168</v>
      </c>
    </row>
    <row r="14" spans="2:38" x14ac:dyDescent="0.2">
      <c r="B14" s="77" t="s">
        <v>200</v>
      </c>
      <c r="C14" s="68">
        <v>9.4827586206896548</v>
      </c>
      <c r="D14" s="68">
        <v>11.206896551724139</v>
      </c>
      <c r="E14" s="68">
        <v>8.6580086580086579</v>
      </c>
      <c r="F14" s="68">
        <v>17.52136752136752</v>
      </c>
      <c r="G14" s="68">
        <v>18.045112781954884</v>
      </c>
      <c r="H14" s="68">
        <v>17.241379310344829</v>
      </c>
      <c r="I14" s="68">
        <v>18.771331058020476</v>
      </c>
      <c r="J14" s="68">
        <v>16.279069767441861</v>
      </c>
      <c r="K14" s="68">
        <v>21.788990825688074</v>
      </c>
      <c r="L14" s="68">
        <v>23.017902813299234</v>
      </c>
      <c r="M14" s="68">
        <v>17.058428475486902</v>
      </c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</row>
    <row r="15" spans="2:38" x14ac:dyDescent="0.2">
      <c r="B15" s="41" t="s">
        <v>201</v>
      </c>
      <c r="C15" s="46">
        <v>21.929824561403507</v>
      </c>
      <c r="D15" s="46">
        <v>27.692307692307693</v>
      </c>
      <c r="E15" s="46">
        <v>15.18987341772152</v>
      </c>
      <c r="F15" s="46">
        <v>20.915032679738562</v>
      </c>
      <c r="G15" s="46">
        <v>18.9873417721519</v>
      </c>
      <c r="H15" s="46">
        <v>26.114649681528661</v>
      </c>
      <c r="I15" s="46">
        <v>26.256983240223462</v>
      </c>
      <c r="J15" s="46">
        <v>30.198019801980198</v>
      </c>
      <c r="K15" s="46">
        <v>32.188841201716741</v>
      </c>
      <c r="L15" s="46">
        <v>33.632286995515699</v>
      </c>
      <c r="M15" s="46">
        <v>26.127709431751612</v>
      </c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</row>
    <row r="16" spans="2:38" ht="11.25" customHeight="1" x14ac:dyDescent="0.2">
      <c r="B16" s="41" t="s">
        <v>29</v>
      </c>
      <c r="C16" s="46">
        <v>11.229946524064172</v>
      </c>
      <c r="D16" s="46">
        <v>21.264367816091951</v>
      </c>
      <c r="E16" s="46">
        <v>18.7192118226601</v>
      </c>
      <c r="F16" s="46">
        <v>24.102564102564102</v>
      </c>
      <c r="G16" s="46">
        <v>19.895287958115183</v>
      </c>
      <c r="H16" s="46">
        <v>20.183486238532112</v>
      </c>
      <c r="I16" s="46">
        <v>27.049180327868854</v>
      </c>
      <c r="J16" s="46">
        <v>24.5136186770428</v>
      </c>
      <c r="K16" s="46">
        <v>26.433121019108281</v>
      </c>
      <c r="L16" s="46">
        <v>26.640926640926644</v>
      </c>
      <c r="M16" s="46">
        <v>22.56913470115968</v>
      </c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</row>
    <row r="17" spans="2:40" x14ac:dyDescent="0.2">
      <c r="B17" s="41" t="s">
        <v>202</v>
      </c>
      <c r="C17" s="46">
        <v>9.8039215686274517</v>
      </c>
      <c r="D17" s="46">
        <v>19.35483870967742</v>
      </c>
      <c r="E17" s="46">
        <v>10.909090909090908</v>
      </c>
      <c r="F17" s="46">
        <v>14.035087719298245</v>
      </c>
      <c r="G17" s="46">
        <v>17.142857142857142</v>
      </c>
      <c r="H17" s="46">
        <v>35</v>
      </c>
      <c r="I17" s="46">
        <v>31.666666666666664</v>
      </c>
      <c r="J17" s="46">
        <v>28.999999999999996</v>
      </c>
      <c r="K17" s="46">
        <v>18.269230769230766</v>
      </c>
      <c r="L17" s="46">
        <v>22.608695652173914</v>
      </c>
      <c r="M17" s="46">
        <v>21.389645776566756</v>
      </c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</row>
    <row r="18" spans="2:40" x14ac:dyDescent="0.2">
      <c r="B18" s="41" t="s">
        <v>203</v>
      </c>
      <c r="C18" s="46">
        <v>15.625</v>
      </c>
      <c r="D18" s="46">
        <v>33.333333333333329</v>
      </c>
      <c r="E18" s="46">
        <v>29.09090909090909</v>
      </c>
      <c r="F18" s="46">
        <v>31.818181818181817</v>
      </c>
      <c r="G18" s="46">
        <v>22.5</v>
      </c>
      <c r="H18" s="46">
        <v>20.408163265306122</v>
      </c>
      <c r="I18" s="46">
        <v>31.25</v>
      </c>
      <c r="J18" s="46">
        <v>38.297872340425535</v>
      </c>
      <c r="K18" s="46">
        <v>34.328358208955223</v>
      </c>
      <c r="L18" s="46">
        <v>32.653061224489797</v>
      </c>
      <c r="M18" s="46">
        <v>29.550321199143468</v>
      </c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</row>
    <row r="19" spans="2:40" x14ac:dyDescent="0.2">
      <c r="B19" s="41" t="s">
        <v>204</v>
      </c>
      <c r="C19" s="46" t="s">
        <v>358</v>
      </c>
      <c r="D19" s="46" t="s">
        <v>358</v>
      </c>
      <c r="E19" s="46" t="s">
        <v>358</v>
      </c>
      <c r="F19" s="46" t="s">
        <v>358</v>
      </c>
      <c r="G19" s="46" t="s">
        <v>358</v>
      </c>
      <c r="H19" s="46" t="s">
        <v>358</v>
      </c>
      <c r="I19" s="46">
        <v>30.76923076923077</v>
      </c>
      <c r="J19" s="46">
        <v>22.222222222222221</v>
      </c>
      <c r="K19" s="46">
        <v>16.666666666666664</v>
      </c>
      <c r="L19" s="46">
        <v>34.482758620689658</v>
      </c>
      <c r="M19" s="46">
        <v>26.436781609195403</v>
      </c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</row>
    <row r="20" spans="2:40" x14ac:dyDescent="0.2">
      <c r="B20" s="41" t="s">
        <v>205</v>
      </c>
      <c r="C20" s="46" t="s">
        <v>358</v>
      </c>
      <c r="D20" s="46" t="s">
        <v>358</v>
      </c>
      <c r="E20" s="46" t="s">
        <v>358</v>
      </c>
      <c r="F20" s="46" t="s">
        <v>358</v>
      </c>
      <c r="G20" s="46" t="s">
        <v>358</v>
      </c>
      <c r="H20" s="46" t="s">
        <v>358</v>
      </c>
      <c r="I20" s="46" t="s">
        <v>358</v>
      </c>
      <c r="J20" s="46" t="s">
        <v>358</v>
      </c>
      <c r="K20" s="46" t="s">
        <v>358</v>
      </c>
      <c r="L20" s="46" t="s">
        <v>358</v>
      </c>
      <c r="M20" s="46">
        <v>16.666666666666664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</row>
    <row r="21" spans="2:40" x14ac:dyDescent="0.2">
      <c r="B21" s="41" t="s">
        <v>33</v>
      </c>
      <c r="C21" s="46" t="s">
        <v>358</v>
      </c>
      <c r="D21" s="46">
        <v>8.3333333333333321</v>
      </c>
      <c r="E21" s="46">
        <v>13.333333333333334</v>
      </c>
      <c r="F21" s="46">
        <v>9.0909090909090917</v>
      </c>
      <c r="G21" s="46">
        <v>18.75</v>
      </c>
      <c r="H21" s="46">
        <v>20</v>
      </c>
      <c r="I21" s="46">
        <v>43.75</v>
      </c>
      <c r="J21" s="46" t="s">
        <v>358</v>
      </c>
      <c r="K21" s="46">
        <v>0</v>
      </c>
      <c r="L21" s="46">
        <v>9.5238095238095237</v>
      </c>
      <c r="M21" s="46">
        <v>16.901408450704224</v>
      </c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</row>
    <row r="22" spans="2:40" x14ac:dyDescent="0.2">
      <c r="B22" s="41" t="s">
        <v>34</v>
      </c>
      <c r="C22" s="46">
        <v>8.3333333333333321</v>
      </c>
      <c r="D22" s="46">
        <v>9.0909090909090917</v>
      </c>
      <c r="E22" s="46">
        <v>9.0909090909090917</v>
      </c>
      <c r="F22" s="46">
        <v>7.1428571428571423</v>
      </c>
      <c r="G22" s="46">
        <v>0</v>
      </c>
      <c r="H22" s="46">
        <v>10</v>
      </c>
      <c r="I22" s="46">
        <v>8.3333333333333321</v>
      </c>
      <c r="J22" s="46">
        <v>10.526315789473683</v>
      </c>
      <c r="K22" s="46">
        <v>20</v>
      </c>
      <c r="L22" s="46" t="s">
        <v>358</v>
      </c>
      <c r="M22" s="46">
        <v>8.9430894308943092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</row>
    <row r="23" spans="2:40" x14ac:dyDescent="0.2">
      <c r="B23" s="41" t="s">
        <v>35</v>
      </c>
      <c r="C23" s="46" t="s">
        <v>358</v>
      </c>
      <c r="D23" s="46" t="s">
        <v>358</v>
      </c>
      <c r="E23" s="46" t="s">
        <v>358</v>
      </c>
      <c r="F23" s="46" t="s">
        <v>358</v>
      </c>
      <c r="G23" s="46" t="s">
        <v>358</v>
      </c>
      <c r="H23" s="46" t="s">
        <v>358</v>
      </c>
      <c r="I23" s="46" t="s">
        <v>358</v>
      </c>
      <c r="J23" s="46" t="s">
        <v>358</v>
      </c>
      <c r="K23" s="46" t="s">
        <v>358</v>
      </c>
      <c r="L23" s="46" t="s">
        <v>358</v>
      </c>
      <c r="M23" s="46">
        <v>21.818181818181817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</row>
    <row r="24" spans="2:40" x14ac:dyDescent="0.2">
      <c r="B24" s="41" t="s">
        <v>59</v>
      </c>
      <c r="C24" s="46" t="s">
        <v>208</v>
      </c>
      <c r="D24" s="46" t="s">
        <v>208</v>
      </c>
      <c r="E24" s="46" t="s">
        <v>358</v>
      </c>
      <c r="F24" s="46" t="s">
        <v>358</v>
      </c>
      <c r="G24" s="46" t="s">
        <v>358</v>
      </c>
      <c r="H24" s="46" t="s">
        <v>358</v>
      </c>
      <c r="I24" s="46" t="s">
        <v>358</v>
      </c>
      <c r="J24" s="46" t="s">
        <v>358</v>
      </c>
      <c r="K24" s="46" t="s">
        <v>358</v>
      </c>
      <c r="L24" s="46" t="s">
        <v>358</v>
      </c>
      <c r="M24" s="46">
        <v>0</v>
      </c>
      <c r="R24" s="84"/>
      <c r="S24" s="84"/>
      <c r="T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</row>
    <row r="25" spans="2:40" x14ac:dyDescent="0.2">
      <c r="B25" s="41" t="s">
        <v>189</v>
      </c>
      <c r="C25" s="46" t="s">
        <v>358</v>
      </c>
      <c r="D25" s="46" t="s">
        <v>358</v>
      </c>
      <c r="E25" s="46" t="s">
        <v>358</v>
      </c>
      <c r="F25" s="46" t="s">
        <v>358</v>
      </c>
      <c r="G25" s="46" t="s">
        <v>358</v>
      </c>
      <c r="H25" s="46" t="s">
        <v>358</v>
      </c>
      <c r="I25" s="46" t="s">
        <v>358</v>
      </c>
      <c r="J25" s="46" t="s">
        <v>358</v>
      </c>
      <c r="K25" s="46" t="s">
        <v>358</v>
      </c>
      <c r="L25" s="46" t="s">
        <v>358</v>
      </c>
      <c r="M25" s="46">
        <v>21.428571428571427</v>
      </c>
      <c r="R25" s="84"/>
      <c r="S25" s="84"/>
      <c r="T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</row>
    <row r="26" spans="2:40" x14ac:dyDescent="0.2">
      <c r="B26" s="41" t="s">
        <v>62</v>
      </c>
      <c r="C26" s="46" t="s">
        <v>358</v>
      </c>
      <c r="D26" s="46" t="s">
        <v>358</v>
      </c>
      <c r="E26" s="46" t="s">
        <v>358</v>
      </c>
      <c r="F26" s="46" t="s">
        <v>358</v>
      </c>
      <c r="G26" s="46" t="s">
        <v>358</v>
      </c>
      <c r="H26" s="46" t="s">
        <v>358</v>
      </c>
      <c r="I26" s="46" t="s">
        <v>358</v>
      </c>
      <c r="J26" s="46" t="s">
        <v>358</v>
      </c>
      <c r="K26" s="46" t="s">
        <v>358</v>
      </c>
      <c r="L26" s="46" t="s">
        <v>358</v>
      </c>
      <c r="M26" s="46">
        <v>16.666666666666664</v>
      </c>
      <c r="R26" s="84"/>
      <c r="S26" s="84"/>
      <c r="T26" s="55"/>
    </row>
    <row r="27" spans="2:40" x14ac:dyDescent="0.2">
      <c r="B27" s="41" t="s">
        <v>130</v>
      </c>
      <c r="C27" s="46" t="s">
        <v>208</v>
      </c>
      <c r="D27" s="46" t="s">
        <v>208</v>
      </c>
      <c r="E27" s="46" t="s">
        <v>358</v>
      </c>
      <c r="F27" s="46" t="s">
        <v>358</v>
      </c>
      <c r="G27" s="46" t="s">
        <v>358</v>
      </c>
      <c r="H27" s="46" t="s">
        <v>358</v>
      </c>
      <c r="I27" s="46" t="s">
        <v>358</v>
      </c>
      <c r="J27" s="46" t="s">
        <v>358</v>
      </c>
      <c r="K27" s="46" t="s">
        <v>358</v>
      </c>
      <c r="L27" s="46" t="s">
        <v>358</v>
      </c>
      <c r="M27" s="46">
        <v>28.571428571428569</v>
      </c>
      <c r="R27" s="84"/>
      <c r="S27" s="84"/>
      <c r="T27" s="55"/>
    </row>
    <row r="28" spans="2:40" x14ac:dyDescent="0.2">
      <c r="B28" s="41" t="s">
        <v>131</v>
      </c>
      <c r="C28" s="46" t="s">
        <v>208</v>
      </c>
      <c r="D28" s="46" t="s">
        <v>208</v>
      </c>
      <c r="E28" s="46" t="s">
        <v>208</v>
      </c>
      <c r="F28" s="46" t="s">
        <v>208</v>
      </c>
      <c r="G28" s="46" t="s">
        <v>358</v>
      </c>
      <c r="H28" s="46" t="s">
        <v>358</v>
      </c>
      <c r="I28" s="46" t="s">
        <v>358</v>
      </c>
      <c r="J28" s="46" t="s">
        <v>358</v>
      </c>
      <c r="K28" s="46" t="s">
        <v>358</v>
      </c>
      <c r="L28" s="46" t="s">
        <v>358</v>
      </c>
      <c r="M28" s="46" t="s">
        <v>358</v>
      </c>
      <c r="R28" s="84"/>
      <c r="S28" s="84"/>
      <c r="T28" s="55"/>
    </row>
    <row r="29" spans="2:40" x14ac:dyDescent="0.2">
      <c r="B29" s="41" t="s">
        <v>38</v>
      </c>
      <c r="C29" s="46" t="s">
        <v>358</v>
      </c>
      <c r="D29" s="46" t="s">
        <v>358</v>
      </c>
      <c r="E29" s="46" t="s">
        <v>358</v>
      </c>
      <c r="F29" s="46" t="s">
        <v>358</v>
      </c>
      <c r="G29" s="46" t="s">
        <v>358</v>
      </c>
      <c r="H29" s="46" t="s">
        <v>358</v>
      </c>
      <c r="I29" s="46" t="s">
        <v>358</v>
      </c>
      <c r="J29" s="46" t="s">
        <v>358</v>
      </c>
      <c r="K29" s="46" t="s">
        <v>358</v>
      </c>
      <c r="L29" s="46" t="s">
        <v>358</v>
      </c>
      <c r="M29" s="46">
        <v>8.1081081081081088</v>
      </c>
      <c r="R29" s="84"/>
      <c r="S29" s="84"/>
      <c r="T29" s="55"/>
    </row>
    <row r="30" spans="2:40" x14ac:dyDescent="0.2">
      <c r="B30" s="41" t="s">
        <v>39</v>
      </c>
      <c r="C30" s="46" t="s">
        <v>358</v>
      </c>
      <c r="D30" s="46" t="s">
        <v>358</v>
      </c>
      <c r="E30" s="46" t="s">
        <v>358</v>
      </c>
      <c r="F30" s="46" t="s">
        <v>358</v>
      </c>
      <c r="G30" s="46">
        <v>20</v>
      </c>
      <c r="H30" s="46" t="s">
        <v>358</v>
      </c>
      <c r="I30" s="46">
        <v>0</v>
      </c>
      <c r="J30" s="46" t="s">
        <v>358</v>
      </c>
      <c r="K30" s="46" t="s">
        <v>358</v>
      </c>
      <c r="L30" s="46" t="s">
        <v>358</v>
      </c>
      <c r="M30" s="46">
        <v>14.814814814814813</v>
      </c>
      <c r="R30" s="84"/>
      <c r="S30" s="84"/>
      <c r="T30" s="55"/>
    </row>
    <row r="31" spans="2:40" x14ac:dyDescent="0.2">
      <c r="B31" s="41" t="s">
        <v>139</v>
      </c>
      <c r="C31" s="46" t="s">
        <v>208</v>
      </c>
      <c r="D31" s="46" t="s">
        <v>358</v>
      </c>
      <c r="E31" s="46" t="s">
        <v>358</v>
      </c>
      <c r="F31" s="46" t="s">
        <v>358</v>
      </c>
      <c r="G31" s="46" t="s">
        <v>358</v>
      </c>
      <c r="H31" s="46" t="s">
        <v>358</v>
      </c>
      <c r="I31" s="46" t="s">
        <v>358</v>
      </c>
      <c r="J31" s="46" t="s">
        <v>358</v>
      </c>
      <c r="K31" s="46" t="s">
        <v>358</v>
      </c>
      <c r="L31" s="46" t="s">
        <v>358</v>
      </c>
      <c r="M31" s="46" t="s">
        <v>358</v>
      </c>
    </row>
    <row r="32" spans="2:40" x14ac:dyDescent="0.2">
      <c r="B32" s="42" t="s">
        <v>16</v>
      </c>
      <c r="C32" s="49">
        <v>12.519319938176199</v>
      </c>
      <c r="D32" s="49">
        <v>19.054652880354507</v>
      </c>
      <c r="E32" s="49">
        <v>15.020297699594046</v>
      </c>
      <c r="F32" s="49">
        <v>20.193637621023512</v>
      </c>
      <c r="G32" s="49">
        <v>18.67007672634271</v>
      </c>
      <c r="H32" s="49">
        <v>21.052631578947366</v>
      </c>
      <c r="I32" s="49">
        <v>23.977900552486187</v>
      </c>
      <c r="J32" s="49">
        <v>23.398058252427184</v>
      </c>
      <c r="K32" s="49">
        <v>24.738955823293175</v>
      </c>
      <c r="L32" s="49">
        <v>25.871080139372822</v>
      </c>
      <c r="M32" s="49">
        <v>21.209004685178837</v>
      </c>
    </row>
    <row r="33" spans="2:17" ht="22.5" x14ac:dyDescent="0.2">
      <c r="B33" s="58" t="s">
        <v>186</v>
      </c>
      <c r="C33" s="49">
        <v>81</v>
      </c>
      <c r="D33" s="49">
        <v>129</v>
      </c>
      <c r="E33" s="49">
        <v>111</v>
      </c>
      <c r="F33" s="49">
        <v>146</v>
      </c>
      <c r="G33" s="49">
        <v>146</v>
      </c>
      <c r="H33" s="49">
        <v>180</v>
      </c>
      <c r="I33" s="49">
        <v>217</v>
      </c>
      <c r="J33" s="49">
        <v>241</v>
      </c>
      <c r="K33" s="49">
        <v>308</v>
      </c>
      <c r="L33" s="49">
        <v>297</v>
      </c>
      <c r="M33" s="49">
        <v>1856</v>
      </c>
    </row>
    <row r="34" spans="2:17" x14ac:dyDescent="0.2">
      <c r="B34" s="78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2:17" x14ac:dyDescent="0.2">
      <c r="B35" s="42" t="s">
        <v>26</v>
      </c>
      <c r="C35" s="9">
        <v>2010</v>
      </c>
      <c r="D35" s="9">
        <v>2011</v>
      </c>
      <c r="E35" s="9">
        <v>2012</v>
      </c>
      <c r="F35" s="9">
        <v>2013</v>
      </c>
      <c r="G35" s="9">
        <v>2014</v>
      </c>
      <c r="H35" s="9">
        <v>2015</v>
      </c>
      <c r="I35" s="9">
        <v>2016</v>
      </c>
      <c r="J35" s="9">
        <v>2017</v>
      </c>
      <c r="K35" s="9">
        <v>2018</v>
      </c>
      <c r="L35" s="9">
        <v>2019</v>
      </c>
      <c r="M35" s="10" t="s">
        <v>328</v>
      </c>
    </row>
    <row r="36" spans="2:17" x14ac:dyDescent="0.2">
      <c r="B36" s="77" t="s">
        <v>27</v>
      </c>
      <c r="C36" s="68">
        <v>24.03846153846154</v>
      </c>
      <c r="D36" s="68">
        <v>23.058823529411764</v>
      </c>
      <c r="E36" s="68">
        <v>25.244618395303327</v>
      </c>
      <c r="F36" s="68">
        <v>29.007633587786259</v>
      </c>
      <c r="G36" s="68">
        <v>25.048169556840076</v>
      </c>
      <c r="H36" s="68">
        <v>29.958677685950413</v>
      </c>
      <c r="I36" s="68">
        <v>28.824833702882486</v>
      </c>
      <c r="J36" s="68">
        <v>32.860040567951323</v>
      </c>
      <c r="K36" s="68" t="s">
        <v>209</v>
      </c>
      <c r="L36" s="68" t="s">
        <v>209</v>
      </c>
      <c r="M36" s="46">
        <v>27.360711483128437</v>
      </c>
    </row>
    <row r="37" spans="2:17" x14ac:dyDescent="0.2">
      <c r="B37" s="41" t="s">
        <v>28</v>
      </c>
      <c r="C37" s="46">
        <v>31.223628691983123</v>
      </c>
      <c r="D37" s="46">
        <v>35.826771653543304</v>
      </c>
      <c r="E37" s="46">
        <v>37.848605577689241</v>
      </c>
      <c r="F37" s="46">
        <v>32.830188679245282</v>
      </c>
      <c r="G37" s="46">
        <v>35.648148148148145</v>
      </c>
      <c r="H37" s="46">
        <v>36.585365853658537</v>
      </c>
      <c r="I37" s="46">
        <v>35.682819383259911</v>
      </c>
      <c r="J37" s="46">
        <v>39.189189189189186</v>
      </c>
      <c r="K37" s="46" t="s">
        <v>209</v>
      </c>
      <c r="L37" s="46" t="s">
        <v>209</v>
      </c>
      <c r="M37" s="46">
        <v>35.557872784150156</v>
      </c>
    </row>
    <row r="38" spans="2:17" x14ac:dyDescent="0.2">
      <c r="B38" s="41" t="s">
        <v>29</v>
      </c>
      <c r="C38" s="46">
        <v>25.769230769230766</v>
      </c>
      <c r="D38" s="46">
        <v>41.791044776119399</v>
      </c>
      <c r="E38" s="46">
        <v>40.909090909090914</v>
      </c>
      <c r="F38" s="46">
        <v>43.126684636118604</v>
      </c>
      <c r="G38" s="46">
        <v>43.596730245231605</v>
      </c>
      <c r="H38" s="46">
        <v>44.152046783625728</v>
      </c>
      <c r="I38" s="46">
        <v>41.803278688524593</v>
      </c>
      <c r="J38" s="46">
        <v>45.027624309392266</v>
      </c>
      <c r="K38" s="46" t="s">
        <v>209</v>
      </c>
      <c r="L38" s="46" t="s">
        <v>209</v>
      </c>
      <c r="M38" s="46">
        <v>41.303564998199491</v>
      </c>
    </row>
    <row r="39" spans="2:17" x14ac:dyDescent="0.2">
      <c r="B39" s="41" t="s">
        <v>30</v>
      </c>
      <c r="C39" s="46">
        <v>27.083333333333332</v>
      </c>
      <c r="D39" s="46">
        <v>33.333333333333329</v>
      </c>
      <c r="E39" s="46">
        <v>29.09090909090909</v>
      </c>
      <c r="F39" s="46">
        <v>33.333333333333329</v>
      </c>
      <c r="G39" s="46">
        <v>32.673267326732677</v>
      </c>
      <c r="H39" s="46">
        <v>35.64356435643564</v>
      </c>
      <c r="I39" s="46">
        <v>38.461538461538467</v>
      </c>
      <c r="J39" s="46">
        <v>39.83050847457627</v>
      </c>
      <c r="K39" s="46" t="s">
        <v>209</v>
      </c>
      <c r="L39" s="46" t="s">
        <v>209</v>
      </c>
      <c r="M39" s="46">
        <v>33.794694348327567</v>
      </c>
    </row>
    <row r="40" spans="2:17" x14ac:dyDescent="0.2">
      <c r="B40" s="41" t="s">
        <v>264</v>
      </c>
      <c r="C40" s="46" t="s">
        <v>208</v>
      </c>
      <c r="D40" s="46" t="s">
        <v>208</v>
      </c>
      <c r="E40" s="46" t="s">
        <v>208</v>
      </c>
      <c r="F40" s="46" t="s">
        <v>208</v>
      </c>
      <c r="G40" s="46">
        <v>52.688172043010752</v>
      </c>
      <c r="H40" s="46">
        <v>48.936170212765958</v>
      </c>
      <c r="I40" s="46">
        <v>58.620689655172406</v>
      </c>
      <c r="J40" s="46">
        <v>48.913043478260867</v>
      </c>
      <c r="K40" s="46" t="s">
        <v>209</v>
      </c>
      <c r="L40" s="46" t="s">
        <v>209</v>
      </c>
      <c r="M40" s="46">
        <v>52.185792349726782</v>
      </c>
    </row>
    <row r="41" spans="2:17" x14ac:dyDescent="0.2">
      <c r="B41" s="41" t="s">
        <v>192</v>
      </c>
      <c r="C41" s="46">
        <v>49.152542372881356</v>
      </c>
      <c r="D41" s="46">
        <v>45.833333333333329</v>
      </c>
      <c r="E41" s="46">
        <v>61.53846153846154</v>
      </c>
      <c r="F41" s="46">
        <v>60.563380281690137</v>
      </c>
      <c r="G41" s="46" t="s">
        <v>208</v>
      </c>
      <c r="H41" s="46" t="s">
        <v>208</v>
      </c>
      <c r="I41" s="46" t="s">
        <v>208</v>
      </c>
      <c r="J41" s="46" t="s">
        <v>208</v>
      </c>
      <c r="K41" s="46" t="s">
        <v>208</v>
      </c>
      <c r="L41" s="46" t="s">
        <v>208</v>
      </c>
      <c r="M41" s="46">
        <v>54.307116104868911</v>
      </c>
    </row>
    <row r="42" spans="2:17" x14ac:dyDescent="0.2">
      <c r="B42" s="41" t="s">
        <v>206</v>
      </c>
      <c r="C42" s="46">
        <v>25.806451612903224</v>
      </c>
      <c r="D42" s="46">
        <v>39.285714285714285</v>
      </c>
      <c r="E42" s="46">
        <v>31.25</v>
      </c>
      <c r="F42" s="46">
        <v>47.058823529411761</v>
      </c>
      <c r="G42" s="46">
        <v>38.461538461538467</v>
      </c>
      <c r="H42" s="46">
        <v>27.500000000000004</v>
      </c>
      <c r="I42" s="46">
        <v>40.425531914893611</v>
      </c>
      <c r="J42" s="46">
        <v>41.666666666666671</v>
      </c>
      <c r="K42" s="46" t="s">
        <v>209</v>
      </c>
      <c r="L42" s="46" t="s">
        <v>209</v>
      </c>
      <c r="M42" s="46">
        <v>36.713286713286713</v>
      </c>
    </row>
    <row r="43" spans="2:17" x14ac:dyDescent="0.2">
      <c r="B43" s="41" t="s">
        <v>191</v>
      </c>
      <c r="C43" s="46" t="s">
        <v>358</v>
      </c>
      <c r="D43" s="46">
        <v>63.636363636363633</v>
      </c>
      <c r="E43" s="46">
        <v>61.111111111111114</v>
      </c>
      <c r="F43" s="46">
        <v>44.444444444444443</v>
      </c>
      <c r="G43" s="46">
        <v>40.74074074074074</v>
      </c>
      <c r="H43" s="46">
        <v>65</v>
      </c>
      <c r="I43" s="46">
        <v>53.846153846153847</v>
      </c>
      <c r="J43" s="46">
        <v>50</v>
      </c>
      <c r="K43" s="46" t="s">
        <v>209</v>
      </c>
      <c r="L43" s="46" t="s">
        <v>209</v>
      </c>
      <c r="M43" s="46">
        <v>52.287581699346411</v>
      </c>
    </row>
    <row r="44" spans="2:17" x14ac:dyDescent="0.2">
      <c r="B44" s="41" t="s">
        <v>297</v>
      </c>
      <c r="C44" s="46" t="s">
        <v>358</v>
      </c>
      <c r="D44" s="46" t="s">
        <v>358</v>
      </c>
      <c r="E44" s="46">
        <v>53.333333333333336</v>
      </c>
      <c r="F44" s="46">
        <v>47.368421052631575</v>
      </c>
      <c r="G44" s="46">
        <v>30</v>
      </c>
      <c r="H44" s="46">
        <v>30.76923076923077</v>
      </c>
      <c r="I44" s="46" t="s">
        <v>358</v>
      </c>
      <c r="J44" s="46">
        <v>33.333333333333329</v>
      </c>
      <c r="K44" s="46" t="s">
        <v>209</v>
      </c>
      <c r="L44" s="46" t="s">
        <v>209</v>
      </c>
      <c r="M44" s="46">
        <v>36.44859813084112</v>
      </c>
    </row>
    <row r="45" spans="2:17" x14ac:dyDescent="0.2">
      <c r="B45" s="41" t="s">
        <v>33</v>
      </c>
      <c r="C45" s="46">
        <v>17.647058823529413</v>
      </c>
      <c r="D45" s="46">
        <v>42.857142857142854</v>
      </c>
      <c r="E45" s="46">
        <v>27.27272727272727</v>
      </c>
      <c r="F45" s="46">
        <v>43.75</v>
      </c>
      <c r="G45" s="46" t="s">
        <v>208</v>
      </c>
      <c r="H45" s="46" t="s">
        <v>208</v>
      </c>
      <c r="I45" s="46" t="s">
        <v>208</v>
      </c>
      <c r="J45" s="46" t="s">
        <v>208</v>
      </c>
      <c r="K45" s="46" t="s">
        <v>208</v>
      </c>
      <c r="L45" s="46" t="s">
        <v>208</v>
      </c>
      <c r="M45" s="46">
        <v>34.782608695652172</v>
      </c>
    </row>
    <row r="46" spans="2:17" x14ac:dyDescent="0.2">
      <c r="B46" s="41" t="s">
        <v>34</v>
      </c>
      <c r="C46" s="46">
        <v>12.5</v>
      </c>
      <c r="D46" s="46">
        <v>26.666666666666668</v>
      </c>
      <c r="E46" s="46">
        <v>45.454545454545453</v>
      </c>
      <c r="F46" s="46">
        <v>40</v>
      </c>
      <c r="G46" s="46">
        <v>30.76923076923077</v>
      </c>
      <c r="H46" s="46">
        <v>68.75</v>
      </c>
      <c r="I46" s="46">
        <v>50</v>
      </c>
      <c r="J46" s="46">
        <v>58.333333333333336</v>
      </c>
      <c r="K46" s="46" t="s">
        <v>209</v>
      </c>
      <c r="L46" s="46" t="s">
        <v>209</v>
      </c>
      <c r="M46" s="46">
        <v>42.016806722689076</v>
      </c>
    </row>
    <row r="47" spans="2:17" x14ac:dyDescent="0.2">
      <c r="B47" s="41" t="s">
        <v>35</v>
      </c>
      <c r="C47" s="46">
        <v>36.363636363636367</v>
      </c>
      <c r="D47" s="46">
        <v>14.285714285714285</v>
      </c>
      <c r="E47" s="46" t="s">
        <v>358</v>
      </c>
      <c r="F47" s="46">
        <v>0</v>
      </c>
      <c r="G47" s="46" t="s">
        <v>358</v>
      </c>
      <c r="H47" s="46">
        <v>12.5</v>
      </c>
      <c r="I47" s="46">
        <v>10</v>
      </c>
      <c r="J47" s="46">
        <v>0</v>
      </c>
      <c r="K47" s="46" t="s">
        <v>209</v>
      </c>
      <c r="L47" s="46" t="s">
        <v>209</v>
      </c>
      <c r="M47" s="46">
        <v>12.087912087912088</v>
      </c>
    </row>
    <row r="48" spans="2:17" x14ac:dyDescent="0.2">
      <c r="B48" s="41" t="s">
        <v>59</v>
      </c>
      <c r="C48" s="46" t="s">
        <v>358</v>
      </c>
      <c r="D48" s="46" t="s">
        <v>358</v>
      </c>
      <c r="E48" s="46" t="s">
        <v>358</v>
      </c>
      <c r="F48" s="46" t="s">
        <v>358</v>
      </c>
      <c r="G48" s="46" t="s">
        <v>358</v>
      </c>
      <c r="H48" s="46" t="s">
        <v>358</v>
      </c>
      <c r="I48" s="46" t="s">
        <v>358</v>
      </c>
      <c r="J48" s="46" t="s">
        <v>358</v>
      </c>
      <c r="K48" s="46" t="s">
        <v>209</v>
      </c>
      <c r="L48" s="46" t="s">
        <v>209</v>
      </c>
      <c r="M48" s="46">
        <v>3.3333333333333335</v>
      </c>
      <c r="Q48" s="113"/>
    </row>
    <row r="49" spans="2:15" x14ac:dyDescent="0.2">
      <c r="B49" s="41" t="s">
        <v>189</v>
      </c>
      <c r="C49" s="46" t="s">
        <v>358</v>
      </c>
      <c r="D49" s="46" t="s">
        <v>358</v>
      </c>
      <c r="E49" s="46" t="s">
        <v>358</v>
      </c>
      <c r="F49" s="46" t="s">
        <v>358</v>
      </c>
      <c r="G49" s="46" t="s">
        <v>358</v>
      </c>
      <c r="H49" s="46" t="s">
        <v>358</v>
      </c>
      <c r="I49" s="46" t="s">
        <v>358</v>
      </c>
      <c r="J49" s="46">
        <v>50</v>
      </c>
      <c r="K49" s="46" t="s">
        <v>209</v>
      </c>
      <c r="L49" s="46" t="s">
        <v>209</v>
      </c>
      <c r="M49" s="46">
        <v>44</v>
      </c>
      <c r="O49" s="104"/>
    </row>
    <row r="50" spans="2:15" x14ac:dyDescent="0.2">
      <c r="B50" s="41" t="s">
        <v>259</v>
      </c>
      <c r="C50" s="46" t="s">
        <v>358</v>
      </c>
      <c r="D50" s="46" t="s">
        <v>358</v>
      </c>
      <c r="E50" s="46" t="s">
        <v>358</v>
      </c>
      <c r="F50" s="46" t="s">
        <v>358</v>
      </c>
      <c r="G50" s="46" t="s">
        <v>358</v>
      </c>
      <c r="H50" s="46" t="s">
        <v>358</v>
      </c>
      <c r="I50" s="46" t="s">
        <v>358</v>
      </c>
      <c r="J50" s="46" t="s">
        <v>358</v>
      </c>
      <c r="K50" s="46" t="s">
        <v>209</v>
      </c>
      <c r="L50" s="46" t="s">
        <v>209</v>
      </c>
      <c r="M50" s="46">
        <v>70.967741935483872</v>
      </c>
    </row>
    <row r="51" spans="2:15" x14ac:dyDescent="0.2">
      <c r="B51" s="41" t="s">
        <v>268</v>
      </c>
      <c r="C51" s="46" t="s">
        <v>358</v>
      </c>
      <c r="D51" s="46" t="s">
        <v>358</v>
      </c>
      <c r="E51" s="46" t="s">
        <v>358</v>
      </c>
      <c r="F51" s="46" t="s">
        <v>358</v>
      </c>
      <c r="G51" s="46" t="s">
        <v>358</v>
      </c>
      <c r="H51" s="46" t="s">
        <v>358</v>
      </c>
      <c r="I51" s="46">
        <v>10</v>
      </c>
      <c r="J51" s="46">
        <v>13.333333333333334</v>
      </c>
      <c r="K51" s="46" t="s">
        <v>210</v>
      </c>
      <c r="L51" s="46" t="s">
        <v>210</v>
      </c>
      <c r="M51" s="46">
        <v>12.244897959183673</v>
      </c>
    </row>
    <row r="52" spans="2:15" x14ac:dyDescent="0.2">
      <c r="B52" s="41" t="s">
        <v>260</v>
      </c>
      <c r="C52" s="46" t="s">
        <v>358</v>
      </c>
      <c r="D52" s="46" t="s">
        <v>358</v>
      </c>
      <c r="E52" s="46" t="s">
        <v>358</v>
      </c>
      <c r="F52" s="46" t="s">
        <v>358</v>
      </c>
      <c r="G52" s="46" t="s">
        <v>358</v>
      </c>
      <c r="H52" s="46" t="s">
        <v>358</v>
      </c>
      <c r="I52" s="46" t="s">
        <v>208</v>
      </c>
      <c r="J52" s="46" t="s">
        <v>208</v>
      </c>
      <c r="K52" s="46" t="s">
        <v>208</v>
      </c>
      <c r="L52" s="46" t="s">
        <v>208</v>
      </c>
      <c r="M52" s="46">
        <v>84.615384615384613</v>
      </c>
    </row>
    <row r="53" spans="2:15" x14ac:dyDescent="0.2">
      <c r="B53" s="41" t="s">
        <v>261</v>
      </c>
      <c r="C53" s="46" t="s">
        <v>358</v>
      </c>
      <c r="D53" s="46" t="s">
        <v>358</v>
      </c>
      <c r="E53" s="46" t="s">
        <v>358</v>
      </c>
      <c r="F53" s="46" t="s">
        <v>358</v>
      </c>
      <c r="G53" s="46" t="s">
        <v>358</v>
      </c>
      <c r="H53" s="46" t="s">
        <v>358</v>
      </c>
      <c r="I53" s="46" t="s">
        <v>208</v>
      </c>
      <c r="J53" s="46" t="s">
        <v>208</v>
      </c>
      <c r="K53" s="46" t="s">
        <v>208</v>
      </c>
      <c r="L53" s="46" t="s">
        <v>208</v>
      </c>
      <c r="M53" s="46">
        <v>65.217391304347828</v>
      </c>
    </row>
    <row r="54" spans="2:15" x14ac:dyDescent="0.2">
      <c r="B54" s="41" t="s">
        <v>281</v>
      </c>
      <c r="C54" s="46" t="s">
        <v>358</v>
      </c>
      <c r="D54" s="46" t="s">
        <v>358</v>
      </c>
      <c r="E54" s="46" t="s">
        <v>358</v>
      </c>
      <c r="F54" s="46" t="s">
        <v>358</v>
      </c>
      <c r="G54" s="46" t="s">
        <v>358</v>
      </c>
      <c r="H54" s="46" t="s">
        <v>358</v>
      </c>
      <c r="I54" s="46" t="s">
        <v>208</v>
      </c>
      <c r="J54" s="46" t="s">
        <v>208</v>
      </c>
      <c r="K54" s="46" t="s">
        <v>208</v>
      </c>
      <c r="L54" s="46" t="s">
        <v>208</v>
      </c>
      <c r="M54" s="46">
        <v>90.909090909090907</v>
      </c>
    </row>
    <row r="55" spans="2:15" x14ac:dyDescent="0.2">
      <c r="B55" s="41" t="s">
        <v>282</v>
      </c>
      <c r="C55" s="46" t="s">
        <v>208</v>
      </c>
      <c r="D55" s="46" t="s">
        <v>208</v>
      </c>
      <c r="E55" s="46" t="s">
        <v>208</v>
      </c>
      <c r="F55" s="46" t="s">
        <v>208</v>
      </c>
      <c r="G55" s="46" t="s">
        <v>208</v>
      </c>
      <c r="H55" s="46" t="s">
        <v>208</v>
      </c>
      <c r="I55" s="46" t="s">
        <v>358</v>
      </c>
      <c r="J55" s="46">
        <v>30.434782608695656</v>
      </c>
      <c r="K55" s="46" t="s">
        <v>210</v>
      </c>
      <c r="L55" s="46" t="s">
        <v>210</v>
      </c>
      <c r="M55" s="46">
        <v>41.935483870967744</v>
      </c>
    </row>
    <row r="56" spans="2:15" x14ac:dyDescent="0.2">
      <c r="B56" s="41" t="s">
        <v>262</v>
      </c>
      <c r="C56" s="46" t="s">
        <v>358</v>
      </c>
      <c r="D56" s="46" t="s">
        <v>358</v>
      </c>
      <c r="E56" s="46" t="s">
        <v>358</v>
      </c>
      <c r="F56" s="46" t="s">
        <v>358</v>
      </c>
      <c r="G56" s="46" t="s">
        <v>358</v>
      </c>
      <c r="H56" s="46" t="s">
        <v>358</v>
      </c>
      <c r="I56" s="46" t="s">
        <v>358</v>
      </c>
      <c r="J56" s="46" t="s">
        <v>208</v>
      </c>
      <c r="K56" s="46" t="s">
        <v>210</v>
      </c>
      <c r="L56" s="46" t="s">
        <v>210</v>
      </c>
      <c r="M56" s="46" t="s">
        <v>358</v>
      </c>
    </row>
    <row r="57" spans="2:15" x14ac:dyDescent="0.2">
      <c r="B57" s="41" t="s">
        <v>263</v>
      </c>
      <c r="C57" s="46" t="s">
        <v>208</v>
      </c>
      <c r="D57" s="46" t="s">
        <v>358</v>
      </c>
      <c r="E57" s="46" t="s">
        <v>358</v>
      </c>
      <c r="F57" s="46" t="s">
        <v>358</v>
      </c>
      <c r="G57" s="46" t="s">
        <v>358</v>
      </c>
      <c r="H57" s="46" t="s">
        <v>358</v>
      </c>
      <c r="I57" s="46" t="s">
        <v>358</v>
      </c>
      <c r="J57" s="46" t="s">
        <v>208</v>
      </c>
      <c r="K57" s="46" t="s">
        <v>210</v>
      </c>
      <c r="L57" s="46" t="s">
        <v>210</v>
      </c>
      <c r="M57" s="46" t="s">
        <v>358</v>
      </c>
    </row>
    <row r="58" spans="2:15" x14ac:dyDescent="0.2">
      <c r="B58" s="41" t="s">
        <v>357</v>
      </c>
      <c r="C58" s="46" t="s">
        <v>208</v>
      </c>
      <c r="D58" s="46" t="s">
        <v>208</v>
      </c>
      <c r="E58" s="46" t="s">
        <v>208</v>
      </c>
      <c r="F58" s="46" t="s">
        <v>208</v>
      </c>
      <c r="G58" s="46" t="s">
        <v>208</v>
      </c>
      <c r="H58" s="46" t="s">
        <v>208</v>
      </c>
      <c r="I58" s="46" t="s">
        <v>208</v>
      </c>
      <c r="J58" s="46" t="s">
        <v>358</v>
      </c>
      <c r="K58" s="46" t="s">
        <v>210</v>
      </c>
      <c r="L58" s="46" t="s">
        <v>210</v>
      </c>
      <c r="M58" s="46" t="s">
        <v>358</v>
      </c>
    </row>
    <row r="59" spans="2:15" x14ac:dyDescent="0.2">
      <c r="B59" s="41" t="s">
        <v>339</v>
      </c>
      <c r="C59" s="46" t="s">
        <v>208</v>
      </c>
      <c r="D59" s="46" t="s">
        <v>208</v>
      </c>
      <c r="E59" s="46" t="s">
        <v>358</v>
      </c>
      <c r="F59" s="46" t="s">
        <v>358</v>
      </c>
      <c r="G59" s="46" t="s">
        <v>358</v>
      </c>
      <c r="H59" s="46" t="s">
        <v>358</v>
      </c>
      <c r="I59" s="46" t="s">
        <v>358</v>
      </c>
      <c r="J59" s="46" t="s">
        <v>358</v>
      </c>
      <c r="K59" s="46" t="s">
        <v>210</v>
      </c>
      <c r="L59" s="46" t="s">
        <v>210</v>
      </c>
      <c r="M59" s="46" t="s">
        <v>358</v>
      </c>
    </row>
    <row r="60" spans="2:15" x14ac:dyDescent="0.2">
      <c r="B60" s="41" t="s">
        <v>279</v>
      </c>
      <c r="C60" s="46" t="s">
        <v>208</v>
      </c>
      <c r="D60" s="46" t="s">
        <v>208</v>
      </c>
      <c r="E60" s="46" t="s">
        <v>208</v>
      </c>
      <c r="F60" s="46" t="s">
        <v>208</v>
      </c>
      <c r="G60" s="46" t="s">
        <v>208</v>
      </c>
      <c r="H60" s="46" t="s">
        <v>208</v>
      </c>
      <c r="I60" s="46" t="s">
        <v>358</v>
      </c>
      <c r="J60" s="46" t="s">
        <v>358</v>
      </c>
      <c r="K60" s="46" t="s">
        <v>210</v>
      </c>
      <c r="L60" s="46" t="s">
        <v>210</v>
      </c>
      <c r="M60" s="46" t="s">
        <v>358</v>
      </c>
    </row>
    <row r="61" spans="2:15" x14ac:dyDescent="0.2">
      <c r="B61" s="41" t="s">
        <v>38</v>
      </c>
      <c r="C61" s="46" t="s">
        <v>358</v>
      </c>
      <c r="D61" s="46" t="s">
        <v>358</v>
      </c>
      <c r="E61" s="46" t="s">
        <v>358</v>
      </c>
      <c r="F61" s="46" t="s">
        <v>358</v>
      </c>
      <c r="G61" s="46" t="s">
        <v>358</v>
      </c>
      <c r="H61" s="46">
        <v>0</v>
      </c>
      <c r="I61" s="46" t="s">
        <v>358</v>
      </c>
      <c r="J61" s="46" t="s">
        <v>358</v>
      </c>
      <c r="K61" s="46" t="s">
        <v>210</v>
      </c>
      <c r="L61" s="46" t="s">
        <v>210</v>
      </c>
      <c r="M61" s="46">
        <v>6.3829787234042552</v>
      </c>
    </row>
    <row r="62" spans="2:15" x14ac:dyDescent="0.2">
      <c r="B62" s="41" t="s">
        <v>39</v>
      </c>
      <c r="C62" s="46" t="s">
        <v>358</v>
      </c>
      <c r="D62" s="46">
        <v>16.666666666666664</v>
      </c>
      <c r="E62" s="46" t="s">
        <v>358</v>
      </c>
      <c r="F62" s="46" t="s">
        <v>358</v>
      </c>
      <c r="G62" s="46">
        <v>46.153846153846153</v>
      </c>
      <c r="H62" s="46" t="s">
        <v>358</v>
      </c>
      <c r="I62" s="46">
        <v>58.333333333333336</v>
      </c>
      <c r="J62" s="46">
        <v>57.142857142857139</v>
      </c>
      <c r="K62" s="46" t="s">
        <v>210</v>
      </c>
      <c r="L62" s="46" t="s">
        <v>210</v>
      </c>
      <c r="M62" s="46">
        <v>38.82352941176471</v>
      </c>
    </row>
    <row r="63" spans="2:15" x14ac:dyDescent="0.2">
      <c r="B63" s="41" t="s">
        <v>139</v>
      </c>
      <c r="C63" s="46" t="s">
        <v>358</v>
      </c>
      <c r="D63" s="46" t="s">
        <v>358</v>
      </c>
      <c r="E63" s="46" t="s">
        <v>358</v>
      </c>
      <c r="F63" s="46" t="s">
        <v>358</v>
      </c>
      <c r="G63" s="46" t="s">
        <v>358</v>
      </c>
      <c r="H63" s="46" t="s">
        <v>358</v>
      </c>
      <c r="I63" s="46" t="s">
        <v>208</v>
      </c>
      <c r="J63" s="46" t="s">
        <v>208</v>
      </c>
      <c r="K63" s="46" t="s">
        <v>208</v>
      </c>
      <c r="L63" s="46" t="s">
        <v>208</v>
      </c>
      <c r="M63" s="46">
        <v>27.777777777777779</v>
      </c>
    </row>
    <row r="64" spans="2:15" x14ac:dyDescent="0.2">
      <c r="B64" s="41" t="s">
        <v>283</v>
      </c>
      <c r="C64" s="46" t="s">
        <v>208</v>
      </c>
      <c r="D64" s="46" t="s">
        <v>208</v>
      </c>
      <c r="E64" s="46" t="s">
        <v>208</v>
      </c>
      <c r="F64" s="46" t="s">
        <v>208</v>
      </c>
      <c r="G64" s="46" t="s">
        <v>208</v>
      </c>
      <c r="H64" s="46" t="s">
        <v>208</v>
      </c>
      <c r="I64" s="46" t="s">
        <v>358</v>
      </c>
      <c r="J64" s="46" t="s">
        <v>358</v>
      </c>
      <c r="K64" s="46" t="s">
        <v>210</v>
      </c>
      <c r="L64" s="46" t="s">
        <v>210</v>
      </c>
      <c r="M64" s="46" t="s">
        <v>358</v>
      </c>
    </row>
    <row r="65" spans="2:13" x14ac:dyDescent="0.2">
      <c r="B65" s="42" t="s">
        <v>16</v>
      </c>
      <c r="C65" s="49">
        <v>27.510548523206751</v>
      </c>
      <c r="D65" s="49">
        <v>33.03235515425132</v>
      </c>
      <c r="E65" s="49">
        <v>34.70225872689938</v>
      </c>
      <c r="F65" s="49">
        <v>36.220472440944881</v>
      </c>
      <c r="G65" s="49">
        <v>34.737569060773481</v>
      </c>
      <c r="H65" s="49">
        <v>37.186629526462397</v>
      </c>
      <c r="I65" s="49">
        <v>37.730496453900706</v>
      </c>
      <c r="J65" s="49">
        <v>38.914936369725382</v>
      </c>
      <c r="K65" s="49" t="s">
        <v>209</v>
      </c>
      <c r="L65" s="49" t="s">
        <v>209</v>
      </c>
      <c r="M65" s="49">
        <v>35.211766790714158</v>
      </c>
    </row>
    <row r="66" spans="2:13" ht="22.5" x14ac:dyDescent="0.2">
      <c r="B66" s="58" t="s">
        <v>186</v>
      </c>
      <c r="C66" s="49">
        <v>326</v>
      </c>
      <c r="D66" s="49">
        <v>439</v>
      </c>
      <c r="E66" s="49">
        <v>507</v>
      </c>
      <c r="F66" s="49">
        <v>552</v>
      </c>
      <c r="G66" s="49">
        <v>503</v>
      </c>
      <c r="H66" s="49">
        <v>534</v>
      </c>
      <c r="I66" s="49">
        <v>532</v>
      </c>
      <c r="J66" s="49">
        <v>581</v>
      </c>
      <c r="K66" s="49" t="s">
        <v>209</v>
      </c>
      <c r="L66" s="49" t="s">
        <v>209</v>
      </c>
      <c r="M66" s="49">
        <v>3974</v>
      </c>
    </row>
    <row r="67" spans="2:13" x14ac:dyDescent="0.2">
      <c r="B67" s="43" t="s">
        <v>187</v>
      </c>
      <c r="C67" s="16"/>
      <c r="D67" s="16"/>
      <c r="E67" s="16"/>
      <c r="F67" s="27"/>
      <c r="G67" s="27"/>
      <c r="H67" s="27"/>
      <c r="I67" s="27"/>
      <c r="J67" s="27"/>
      <c r="K67" s="27"/>
      <c r="L67" s="27"/>
      <c r="M67" s="27"/>
    </row>
    <row r="68" spans="2:13" x14ac:dyDescent="0.2">
      <c r="B68" s="41" t="s">
        <v>215</v>
      </c>
      <c r="C68" s="16"/>
      <c r="D68" s="16"/>
      <c r="E68" s="16"/>
      <c r="F68" s="27"/>
      <c r="G68" s="27"/>
      <c r="H68" s="27"/>
      <c r="I68" s="27"/>
      <c r="J68" s="27"/>
      <c r="K68" s="27"/>
      <c r="L68" s="27"/>
      <c r="M68" s="27"/>
    </row>
    <row r="70" spans="2:13" x14ac:dyDescent="0.2">
      <c r="B70" s="123" t="s">
        <v>61</v>
      </c>
      <c r="C70" s="124"/>
    </row>
    <row r="84" spans="3:12" x14ac:dyDescent="0.2"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3:12" x14ac:dyDescent="0.2"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3:12" x14ac:dyDescent="0.2"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3:12" x14ac:dyDescent="0.2"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3:12" x14ac:dyDescent="0.2"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3:12" x14ac:dyDescent="0.2"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3:12" x14ac:dyDescent="0.2"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3:12" x14ac:dyDescent="0.2"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3:12" x14ac:dyDescent="0.2"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3:12" x14ac:dyDescent="0.2">
      <c r="C93" s="55"/>
      <c r="D93" s="55"/>
      <c r="E93" s="55"/>
      <c r="F93" s="55"/>
      <c r="G93" s="55"/>
      <c r="H93" s="55"/>
      <c r="I93" s="55"/>
      <c r="J93" s="55"/>
      <c r="K93" s="55"/>
      <c r="L93" s="55"/>
    </row>
  </sheetData>
  <mergeCells count="2">
    <mergeCell ref="B2:M2"/>
    <mergeCell ref="B70:C70"/>
  </mergeCells>
  <hyperlinks>
    <hyperlink ref="B70:C70" location="Forside!B12" display="Tabeller og figurer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89" orientation="portrait" verticalDpi="1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AK70"/>
  <sheetViews>
    <sheetView showGridLines="0" showRowColHeaders="0" workbookViewId="0">
      <selection activeCell="T35" sqref="T35"/>
    </sheetView>
  </sheetViews>
  <sheetFormatPr baseColWidth="10" defaultColWidth="8.85546875" defaultRowHeight="11.25" x14ac:dyDescent="0.2"/>
  <cols>
    <col min="1" max="1" width="1.7109375" style="7" customWidth="1"/>
    <col min="2" max="2" width="23.140625" style="44" customWidth="1"/>
    <col min="3" max="12" width="5.28515625" style="7" customWidth="1"/>
    <col min="13" max="13" width="10.7109375" style="7" customWidth="1"/>
    <col min="14" max="16384" width="8.85546875" style="7"/>
  </cols>
  <sheetData>
    <row r="2" spans="2:37" ht="12.75" x14ac:dyDescent="0.2">
      <c r="B2" s="37" t="str">
        <f>Forside!D39</f>
        <v>Tabell 14  Doktorgrader ved Universitetet i Oslo 1980-2017 etter fakultet.</v>
      </c>
      <c r="C2" s="5"/>
      <c r="D2" s="5"/>
      <c r="E2" s="5"/>
      <c r="F2" s="5"/>
      <c r="G2" s="5"/>
      <c r="H2" s="5"/>
      <c r="I2" s="5"/>
      <c r="J2" s="34"/>
      <c r="K2" s="34"/>
      <c r="L2" s="34"/>
      <c r="M2" s="34"/>
    </row>
    <row r="3" spans="2:37" ht="11.25" customHeight="1" x14ac:dyDescent="0.2">
      <c r="B3" s="42" t="s">
        <v>87</v>
      </c>
      <c r="C3" s="9">
        <v>1980</v>
      </c>
      <c r="D3" s="9">
        <v>1981</v>
      </c>
      <c r="E3" s="9">
        <v>1982</v>
      </c>
      <c r="F3" s="9">
        <v>1983</v>
      </c>
      <c r="G3" s="9">
        <v>1984</v>
      </c>
      <c r="H3" s="9">
        <v>1985</v>
      </c>
      <c r="I3" s="9">
        <v>1986</v>
      </c>
      <c r="J3" s="9">
        <v>1987</v>
      </c>
      <c r="K3" s="9">
        <v>1988</v>
      </c>
      <c r="L3" s="9">
        <v>1989</v>
      </c>
      <c r="M3" s="10" t="s">
        <v>75</v>
      </c>
    </row>
    <row r="4" spans="2:37" x14ac:dyDescent="0.2">
      <c r="B4" s="41" t="s">
        <v>80</v>
      </c>
      <c r="C4" s="46">
        <v>1</v>
      </c>
      <c r="D4" s="46">
        <v>2</v>
      </c>
      <c r="E4" s="46">
        <v>7</v>
      </c>
      <c r="F4" s="46">
        <v>1</v>
      </c>
      <c r="G4" s="46">
        <v>4</v>
      </c>
      <c r="H4" s="46">
        <v>3</v>
      </c>
      <c r="I4" s="46">
        <v>0</v>
      </c>
      <c r="J4" s="46">
        <v>1</v>
      </c>
      <c r="K4" s="46">
        <v>6</v>
      </c>
      <c r="L4" s="46">
        <v>1</v>
      </c>
      <c r="M4" s="46">
        <f>SUM(C4:L4)</f>
        <v>26</v>
      </c>
    </row>
    <row r="5" spans="2:37" x14ac:dyDescent="0.2">
      <c r="B5" s="41" t="s">
        <v>81</v>
      </c>
      <c r="C5" s="46">
        <v>1</v>
      </c>
      <c r="D5" s="46">
        <v>1</v>
      </c>
      <c r="E5" s="46">
        <v>2</v>
      </c>
      <c r="F5" s="46">
        <v>1</v>
      </c>
      <c r="G5" s="46">
        <v>3</v>
      </c>
      <c r="H5" s="46">
        <v>1</v>
      </c>
      <c r="I5" s="46">
        <v>2</v>
      </c>
      <c r="J5" s="46">
        <v>1</v>
      </c>
      <c r="K5" s="46">
        <v>4</v>
      </c>
      <c r="L5" s="46">
        <v>1</v>
      </c>
      <c r="M5" s="46">
        <f t="shared" ref="M5:M12" si="0">SUM(C5:L5)</f>
        <v>17</v>
      </c>
    </row>
    <row r="6" spans="2:37" x14ac:dyDescent="0.2">
      <c r="B6" s="41" t="s">
        <v>25</v>
      </c>
      <c r="C6" s="46">
        <v>33</v>
      </c>
      <c r="D6" s="46">
        <v>28</v>
      </c>
      <c r="E6" s="46">
        <v>26</v>
      </c>
      <c r="F6" s="46">
        <v>43</v>
      </c>
      <c r="G6" s="46">
        <v>42</v>
      </c>
      <c r="H6" s="46">
        <v>38</v>
      </c>
      <c r="I6" s="46">
        <v>38</v>
      </c>
      <c r="J6" s="46">
        <v>40</v>
      </c>
      <c r="K6" s="46">
        <v>44</v>
      </c>
      <c r="L6" s="46">
        <v>56</v>
      </c>
      <c r="M6" s="46">
        <f t="shared" si="0"/>
        <v>388</v>
      </c>
    </row>
    <row r="7" spans="2:37" x14ac:dyDescent="0.2">
      <c r="B7" s="41" t="s">
        <v>82</v>
      </c>
      <c r="C7" s="46">
        <v>8</v>
      </c>
      <c r="D7" s="46">
        <v>4</v>
      </c>
      <c r="E7" s="46">
        <v>5</v>
      </c>
      <c r="F7" s="46">
        <v>3</v>
      </c>
      <c r="G7" s="46">
        <v>7</v>
      </c>
      <c r="H7" s="46">
        <v>6</v>
      </c>
      <c r="I7" s="46">
        <v>11</v>
      </c>
      <c r="J7" s="46">
        <v>11</v>
      </c>
      <c r="K7" s="46">
        <v>15</v>
      </c>
      <c r="L7" s="46">
        <v>9</v>
      </c>
      <c r="M7" s="46">
        <f t="shared" si="0"/>
        <v>79</v>
      </c>
    </row>
    <row r="8" spans="2:37" x14ac:dyDescent="0.2">
      <c r="B8" s="41" t="s">
        <v>83</v>
      </c>
      <c r="C8" s="46">
        <v>17</v>
      </c>
      <c r="D8" s="46">
        <v>20</v>
      </c>
      <c r="E8" s="46">
        <v>34</v>
      </c>
      <c r="F8" s="46">
        <v>25</v>
      </c>
      <c r="G8" s="46">
        <v>29</v>
      </c>
      <c r="H8" s="46">
        <v>26</v>
      </c>
      <c r="I8" s="46">
        <v>35</v>
      </c>
      <c r="J8" s="46">
        <v>34</v>
      </c>
      <c r="K8" s="46">
        <v>42</v>
      </c>
      <c r="L8" s="46">
        <v>43</v>
      </c>
      <c r="M8" s="46">
        <f t="shared" si="0"/>
        <v>305</v>
      </c>
    </row>
    <row r="9" spans="2:37" x14ac:dyDescent="0.2">
      <c r="B9" s="41" t="s">
        <v>84</v>
      </c>
      <c r="C9" s="46">
        <v>9</v>
      </c>
      <c r="D9" s="46">
        <v>3</v>
      </c>
      <c r="E9" s="46">
        <v>3</v>
      </c>
      <c r="F9" s="46">
        <v>6</v>
      </c>
      <c r="G9" s="46">
        <v>2</v>
      </c>
      <c r="H9" s="46">
        <v>5</v>
      </c>
      <c r="I9" s="46">
        <v>4</v>
      </c>
      <c r="J9" s="46">
        <v>5</v>
      </c>
      <c r="K9" s="46">
        <v>2</v>
      </c>
      <c r="L9" s="46">
        <v>6</v>
      </c>
      <c r="M9" s="46">
        <f t="shared" si="0"/>
        <v>45</v>
      </c>
    </row>
    <row r="10" spans="2:37" x14ac:dyDescent="0.2">
      <c r="B10" s="41" t="s">
        <v>85</v>
      </c>
      <c r="C10" s="46">
        <v>3</v>
      </c>
      <c r="D10" s="46">
        <v>1</v>
      </c>
      <c r="E10" s="46">
        <v>3</v>
      </c>
      <c r="F10" s="46">
        <v>8</v>
      </c>
      <c r="G10" s="46">
        <v>5</v>
      </c>
      <c r="H10" s="46">
        <v>4</v>
      </c>
      <c r="I10" s="46">
        <v>10</v>
      </c>
      <c r="J10" s="46">
        <v>3</v>
      </c>
      <c r="K10" s="46">
        <v>7</v>
      </c>
      <c r="L10" s="46">
        <v>6</v>
      </c>
      <c r="M10" s="46">
        <f t="shared" si="0"/>
        <v>50</v>
      </c>
    </row>
    <row r="11" spans="2:37" x14ac:dyDescent="0.2">
      <c r="B11" s="40" t="s">
        <v>86</v>
      </c>
      <c r="C11" s="51" t="s">
        <v>208</v>
      </c>
      <c r="D11" s="51" t="s">
        <v>208</v>
      </c>
      <c r="E11" s="51" t="s">
        <v>208</v>
      </c>
      <c r="F11" s="51" t="s">
        <v>208</v>
      </c>
      <c r="G11" s="51" t="s">
        <v>208</v>
      </c>
      <c r="H11" s="51" t="s">
        <v>208</v>
      </c>
      <c r="I11" s="51" t="s">
        <v>208</v>
      </c>
      <c r="J11" s="51" t="s">
        <v>208</v>
      </c>
      <c r="K11" s="51" t="s">
        <v>208</v>
      </c>
      <c r="L11" s="51" t="s">
        <v>208</v>
      </c>
      <c r="M11" s="51" t="s">
        <v>208</v>
      </c>
    </row>
    <row r="12" spans="2:37" x14ac:dyDescent="0.2">
      <c r="B12" s="42" t="s">
        <v>16</v>
      </c>
      <c r="C12" s="49">
        <f>SUM(C4:C11)</f>
        <v>72</v>
      </c>
      <c r="D12" s="49">
        <f t="shared" ref="D12:L12" si="1">SUM(D4:D11)</f>
        <v>59</v>
      </c>
      <c r="E12" s="49">
        <f t="shared" si="1"/>
        <v>80</v>
      </c>
      <c r="F12" s="49">
        <f t="shared" si="1"/>
        <v>87</v>
      </c>
      <c r="G12" s="49">
        <f t="shared" si="1"/>
        <v>92</v>
      </c>
      <c r="H12" s="49">
        <f t="shared" si="1"/>
        <v>83</v>
      </c>
      <c r="I12" s="49">
        <f t="shared" si="1"/>
        <v>100</v>
      </c>
      <c r="J12" s="49">
        <f t="shared" si="1"/>
        <v>95</v>
      </c>
      <c r="K12" s="49">
        <f t="shared" si="1"/>
        <v>120</v>
      </c>
      <c r="L12" s="49">
        <f t="shared" si="1"/>
        <v>122</v>
      </c>
      <c r="M12" s="52">
        <f t="shared" si="0"/>
        <v>910</v>
      </c>
    </row>
    <row r="13" spans="2:37" x14ac:dyDescent="0.2">
      <c r="B13" s="4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2:37" ht="11.25" customHeight="1" x14ac:dyDescent="0.2">
      <c r="B14" s="42" t="s">
        <v>87</v>
      </c>
      <c r="C14" s="9">
        <v>1990</v>
      </c>
      <c r="D14" s="9">
        <v>1991</v>
      </c>
      <c r="E14" s="9">
        <v>1992</v>
      </c>
      <c r="F14" s="9">
        <v>1993</v>
      </c>
      <c r="G14" s="9">
        <v>1994</v>
      </c>
      <c r="H14" s="9">
        <v>1995</v>
      </c>
      <c r="I14" s="9">
        <v>1996</v>
      </c>
      <c r="J14" s="9">
        <v>1997</v>
      </c>
      <c r="K14" s="9">
        <v>1998</v>
      </c>
      <c r="L14" s="9">
        <v>1999</v>
      </c>
      <c r="M14" s="10" t="s">
        <v>76</v>
      </c>
    </row>
    <row r="15" spans="2:37" x14ac:dyDescent="0.2">
      <c r="B15" s="41" t="s">
        <v>80</v>
      </c>
      <c r="C15" s="46">
        <v>6</v>
      </c>
      <c r="D15" s="46">
        <v>2</v>
      </c>
      <c r="E15" s="46">
        <v>0</v>
      </c>
      <c r="F15" s="46">
        <v>4</v>
      </c>
      <c r="G15" s="46">
        <v>3</v>
      </c>
      <c r="H15" s="46">
        <v>1</v>
      </c>
      <c r="I15" s="46">
        <v>0</v>
      </c>
      <c r="J15" s="46">
        <v>3</v>
      </c>
      <c r="K15" s="46">
        <v>5</v>
      </c>
      <c r="L15" s="46">
        <v>4</v>
      </c>
      <c r="M15" s="46">
        <f>SUM(C15:L15)</f>
        <v>28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</row>
    <row r="16" spans="2:37" x14ac:dyDescent="0.2">
      <c r="B16" s="41" t="s">
        <v>81</v>
      </c>
      <c r="C16" s="46">
        <v>0</v>
      </c>
      <c r="D16" s="46">
        <v>3</v>
      </c>
      <c r="E16" s="46">
        <v>4</v>
      </c>
      <c r="F16" s="46">
        <v>6</v>
      </c>
      <c r="G16" s="46">
        <v>2</v>
      </c>
      <c r="H16" s="46">
        <v>2</v>
      </c>
      <c r="I16" s="46">
        <v>7</v>
      </c>
      <c r="J16" s="46">
        <v>6</v>
      </c>
      <c r="K16" s="46">
        <v>6</v>
      </c>
      <c r="L16" s="46">
        <v>8</v>
      </c>
      <c r="M16" s="46">
        <f t="shared" ref="M16:M23" si="2">SUM(C16:L16)</f>
        <v>44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</row>
    <row r="17" spans="2:37" x14ac:dyDescent="0.2">
      <c r="B17" s="41" t="s">
        <v>25</v>
      </c>
      <c r="C17" s="46">
        <v>50</v>
      </c>
      <c r="D17" s="46">
        <v>50</v>
      </c>
      <c r="E17" s="46">
        <v>49</v>
      </c>
      <c r="F17" s="46">
        <v>44</v>
      </c>
      <c r="G17" s="46">
        <v>47</v>
      </c>
      <c r="H17" s="46">
        <v>74</v>
      </c>
      <c r="I17" s="46">
        <v>58</v>
      </c>
      <c r="J17" s="46">
        <v>68</v>
      </c>
      <c r="K17" s="46">
        <v>58</v>
      </c>
      <c r="L17" s="46">
        <v>118</v>
      </c>
      <c r="M17" s="46">
        <f t="shared" si="2"/>
        <v>616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</row>
    <row r="18" spans="2:37" x14ac:dyDescent="0.2">
      <c r="B18" s="41" t="s">
        <v>82</v>
      </c>
      <c r="C18" s="46">
        <v>8</v>
      </c>
      <c r="D18" s="46">
        <v>10</v>
      </c>
      <c r="E18" s="46">
        <v>12</v>
      </c>
      <c r="F18" s="46">
        <v>14</v>
      </c>
      <c r="G18" s="46">
        <v>11</v>
      </c>
      <c r="H18" s="46">
        <v>16</v>
      </c>
      <c r="I18" s="46">
        <v>31</v>
      </c>
      <c r="J18" s="46">
        <v>22</v>
      </c>
      <c r="K18" s="46">
        <v>25</v>
      </c>
      <c r="L18" s="46">
        <v>19</v>
      </c>
      <c r="M18" s="46">
        <f t="shared" si="2"/>
        <v>168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</row>
    <row r="19" spans="2:37" x14ac:dyDescent="0.2">
      <c r="B19" s="41" t="s">
        <v>83</v>
      </c>
      <c r="C19" s="46">
        <v>41</v>
      </c>
      <c r="D19" s="46">
        <v>54</v>
      </c>
      <c r="E19" s="46">
        <v>70</v>
      </c>
      <c r="F19" s="46">
        <v>61</v>
      </c>
      <c r="G19" s="46">
        <v>61</v>
      </c>
      <c r="H19" s="46">
        <v>61</v>
      </c>
      <c r="I19" s="46">
        <v>80</v>
      </c>
      <c r="J19" s="46">
        <v>102</v>
      </c>
      <c r="K19" s="46">
        <v>92</v>
      </c>
      <c r="L19" s="46">
        <v>78</v>
      </c>
      <c r="M19" s="46">
        <f t="shared" si="2"/>
        <v>700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</row>
    <row r="20" spans="2:37" x14ac:dyDescent="0.2">
      <c r="B20" s="41" t="s">
        <v>84</v>
      </c>
      <c r="C20" s="46">
        <v>3</v>
      </c>
      <c r="D20" s="46">
        <v>6</v>
      </c>
      <c r="E20" s="46">
        <v>4</v>
      </c>
      <c r="F20" s="46">
        <v>4</v>
      </c>
      <c r="G20" s="46">
        <v>6</v>
      </c>
      <c r="H20" s="46">
        <v>4</v>
      </c>
      <c r="I20" s="46">
        <v>5</v>
      </c>
      <c r="J20" s="46">
        <v>4</v>
      </c>
      <c r="K20" s="46">
        <v>5</v>
      </c>
      <c r="L20" s="46">
        <v>6</v>
      </c>
      <c r="M20" s="46">
        <f t="shared" si="2"/>
        <v>47</v>
      </c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2:37" x14ac:dyDescent="0.2">
      <c r="B21" s="41" t="s">
        <v>85</v>
      </c>
      <c r="C21" s="46">
        <v>16</v>
      </c>
      <c r="D21" s="46">
        <v>14</v>
      </c>
      <c r="E21" s="46">
        <v>23</v>
      </c>
      <c r="F21" s="46">
        <v>20</v>
      </c>
      <c r="G21" s="46">
        <v>25</v>
      </c>
      <c r="H21" s="46">
        <v>34</v>
      </c>
      <c r="I21" s="46">
        <v>33</v>
      </c>
      <c r="J21" s="46">
        <v>26</v>
      </c>
      <c r="K21" s="46">
        <v>25</v>
      </c>
      <c r="L21" s="46">
        <v>22</v>
      </c>
      <c r="M21" s="46">
        <f t="shared" si="2"/>
        <v>238</v>
      </c>
      <c r="AB21" s="55"/>
      <c r="AC21" s="55"/>
      <c r="AD21" s="55"/>
      <c r="AE21" s="55"/>
      <c r="AF21" s="55"/>
      <c r="AG21" s="55"/>
      <c r="AH21" s="55"/>
      <c r="AI21" s="55"/>
      <c r="AJ21" s="55"/>
      <c r="AK21" s="55"/>
    </row>
    <row r="22" spans="2:37" x14ac:dyDescent="0.2">
      <c r="B22" s="40" t="s">
        <v>86</v>
      </c>
      <c r="C22" s="51" t="s">
        <v>208</v>
      </c>
      <c r="D22" s="51" t="s">
        <v>208</v>
      </c>
      <c r="E22" s="51" t="s">
        <v>208</v>
      </c>
      <c r="F22" s="51" t="s">
        <v>208</v>
      </c>
      <c r="G22" s="51" t="s">
        <v>208</v>
      </c>
      <c r="H22" s="51" t="s">
        <v>208</v>
      </c>
      <c r="I22" s="51">
        <v>4</v>
      </c>
      <c r="J22" s="51">
        <v>11</v>
      </c>
      <c r="K22" s="51">
        <v>8</v>
      </c>
      <c r="L22" s="51">
        <v>14</v>
      </c>
      <c r="M22" s="51">
        <f t="shared" si="2"/>
        <v>37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</row>
    <row r="23" spans="2:37" x14ac:dyDescent="0.2">
      <c r="B23" s="42" t="s">
        <v>16</v>
      </c>
      <c r="C23" s="49">
        <f t="shared" ref="C23:L23" si="3">SUM(C15:C22)</f>
        <v>124</v>
      </c>
      <c r="D23" s="49">
        <f t="shared" si="3"/>
        <v>139</v>
      </c>
      <c r="E23" s="49">
        <f t="shared" si="3"/>
        <v>162</v>
      </c>
      <c r="F23" s="49">
        <f t="shared" si="3"/>
        <v>153</v>
      </c>
      <c r="G23" s="49">
        <f t="shared" si="3"/>
        <v>155</v>
      </c>
      <c r="H23" s="49">
        <f t="shared" si="3"/>
        <v>192</v>
      </c>
      <c r="I23" s="49">
        <f t="shared" si="3"/>
        <v>218</v>
      </c>
      <c r="J23" s="49">
        <f t="shared" si="3"/>
        <v>242</v>
      </c>
      <c r="K23" s="49">
        <f t="shared" si="3"/>
        <v>224</v>
      </c>
      <c r="L23" s="49">
        <f t="shared" si="3"/>
        <v>269</v>
      </c>
      <c r="M23" s="52">
        <f t="shared" si="2"/>
        <v>1878</v>
      </c>
    </row>
    <row r="24" spans="2:37" x14ac:dyDescent="0.2">
      <c r="B24" s="4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W24" s="55"/>
    </row>
    <row r="25" spans="2:37" ht="11.25" customHeight="1" x14ac:dyDescent="0.2">
      <c r="B25" s="42" t="s">
        <v>87</v>
      </c>
      <c r="C25" s="9">
        <v>2000</v>
      </c>
      <c r="D25" s="9">
        <v>2001</v>
      </c>
      <c r="E25" s="9">
        <v>2002</v>
      </c>
      <c r="F25" s="9">
        <v>2003</v>
      </c>
      <c r="G25" s="9">
        <v>2004</v>
      </c>
      <c r="H25" s="9">
        <v>2005</v>
      </c>
      <c r="I25" s="9">
        <v>2006</v>
      </c>
      <c r="J25" s="9">
        <v>2007</v>
      </c>
      <c r="K25" s="9">
        <v>2008</v>
      </c>
      <c r="L25" s="9">
        <v>2009</v>
      </c>
      <c r="M25" s="10" t="s">
        <v>167</v>
      </c>
    </row>
    <row r="26" spans="2:37" x14ac:dyDescent="0.2">
      <c r="B26" s="41" t="s">
        <v>80</v>
      </c>
      <c r="C26" s="46">
        <v>4</v>
      </c>
      <c r="D26" s="46">
        <v>4</v>
      </c>
      <c r="E26" s="46">
        <v>2</v>
      </c>
      <c r="F26" s="46">
        <v>3</v>
      </c>
      <c r="G26" s="46">
        <v>4</v>
      </c>
      <c r="H26" s="46">
        <v>2</v>
      </c>
      <c r="I26" s="46">
        <v>3</v>
      </c>
      <c r="J26" s="46">
        <v>4</v>
      </c>
      <c r="K26" s="7">
        <v>8</v>
      </c>
      <c r="L26" s="46">
        <v>4</v>
      </c>
      <c r="M26" s="46">
        <f>SUM(C26:L26)</f>
        <v>38</v>
      </c>
      <c r="R26" s="55"/>
      <c r="S26" s="55"/>
      <c r="T26" s="55"/>
      <c r="U26" s="55"/>
      <c r="V26" s="55"/>
      <c r="W26" s="55"/>
      <c r="X26" s="55"/>
      <c r="Y26" s="55"/>
      <c r="Z26" s="55"/>
      <c r="AA26" s="55"/>
    </row>
    <row r="27" spans="2:37" x14ac:dyDescent="0.2">
      <c r="B27" s="41" t="s">
        <v>81</v>
      </c>
      <c r="C27" s="46">
        <v>9</v>
      </c>
      <c r="D27" s="46">
        <v>2</v>
      </c>
      <c r="E27" s="46">
        <v>5</v>
      </c>
      <c r="F27" s="46">
        <v>8</v>
      </c>
      <c r="G27" s="46">
        <v>4</v>
      </c>
      <c r="H27" s="46">
        <v>4</v>
      </c>
      <c r="I27" s="46">
        <v>9</v>
      </c>
      <c r="J27" s="46">
        <v>15</v>
      </c>
      <c r="K27" s="7">
        <v>19</v>
      </c>
      <c r="L27" s="46">
        <v>14</v>
      </c>
      <c r="M27" s="46">
        <f t="shared" ref="M27:M34" si="4">SUM(C27:L27)</f>
        <v>89</v>
      </c>
      <c r="R27" s="55"/>
      <c r="S27" s="55"/>
      <c r="T27" s="55"/>
      <c r="U27" s="55"/>
      <c r="V27" s="55"/>
      <c r="W27" s="55"/>
      <c r="X27" s="55"/>
      <c r="Y27" s="55"/>
      <c r="Z27" s="55"/>
      <c r="AA27" s="55"/>
    </row>
    <row r="28" spans="2:37" x14ac:dyDescent="0.2">
      <c r="B28" s="41" t="s">
        <v>25</v>
      </c>
      <c r="C28" s="46">
        <v>76</v>
      </c>
      <c r="D28" s="46">
        <v>69</v>
      </c>
      <c r="E28" s="46">
        <v>79</v>
      </c>
      <c r="F28" s="46">
        <v>72</v>
      </c>
      <c r="G28" s="46">
        <v>98</v>
      </c>
      <c r="H28" s="46">
        <v>126</v>
      </c>
      <c r="I28" s="46">
        <v>103</v>
      </c>
      <c r="J28" s="46">
        <v>109</v>
      </c>
      <c r="K28" s="7">
        <v>147</v>
      </c>
      <c r="L28" s="46">
        <v>163</v>
      </c>
      <c r="M28" s="46">
        <f t="shared" si="4"/>
        <v>1042</v>
      </c>
      <c r="R28" s="55"/>
      <c r="S28" s="55"/>
      <c r="T28" s="55"/>
      <c r="U28" s="55"/>
      <c r="V28" s="55"/>
      <c r="W28" s="55"/>
      <c r="X28" s="55"/>
      <c r="Y28" s="55"/>
      <c r="Z28" s="55"/>
      <c r="AA28" s="55"/>
    </row>
    <row r="29" spans="2:37" x14ac:dyDescent="0.2">
      <c r="B29" s="41" t="s">
        <v>132</v>
      </c>
      <c r="C29" s="46">
        <v>19</v>
      </c>
      <c r="D29" s="46">
        <v>31</v>
      </c>
      <c r="E29" s="46">
        <v>34</v>
      </c>
      <c r="F29" s="46">
        <v>25</v>
      </c>
      <c r="G29" s="46">
        <v>36</v>
      </c>
      <c r="H29" s="46">
        <v>32</v>
      </c>
      <c r="I29" s="46">
        <v>33</v>
      </c>
      <c r="J29" s="46">
        <v>46</v>
      </c>
      <c r="K29" s="7">
        <v>56</v>
      </c>
      <c r="L29" s="46">
        <v>40</v>
      </c>
      <c r="M29" s="46">
        <f t="shared" si="4"/>
        <v>352</v>
      </c>
      <c r="R29" s="55"/>
      <c r="S29" s="55"/>
      <c r="T29" s="55"/>
      <c r="U29" s="55"/>
      <c r="V29" s="55"/>
      <c r="W29" s="55"/>
      <c r="X29" s="55"/>
      <c r="Y29" s="55"/>
      <c r="Z29" s="55"/>
      <c r="AA29" s="55"/>
    </row>
    <row r="30" spans="2:37" x14ac:dyDescent="0.2">
      <c r="B30" s="41" t="s">
        <v>83</v>
      </c>
      <c r="C30" s="46">
        <v>83</v>
      </c>
      <c r="D30" s="46">
        <v>80</v>
      </c>
      <c r="E30" s="46">
        <v>58</v>
      </c>
      <c r="F30" s="46">
        <v>70</v>
      </c>
      <c r="G30" s="46">
        <v>72</v>
      </c>
      <c r="H30" s="46">
        <v>97</v>
      </c>
      <c r="I30" s="46">
        <v>88</v>
      </c>
      <c r="J30" s="46">
        <v>108</v>
      </c>
      <c r="K30" s="7">
        <v>133</v>
      </c>
      <c r="L30" s="46">
        <v>105</v>
      </c>
      <c r="M30" s="46">
        <f t="shared" si="4"/>
        <v>894</v>
      </c>
      <c r="R30" s="55"/>
      <c r="S30" s="55"/>
      <c r="T30" s="55"/>
      <c r="U30" s="55"/>
      <c r="V30" s="55"/>
      <c r="W30" s="55"/>
      <c r="X30" s="55"/>
      <c r="Y30" s="55"/>
      <c r="Z30" s="55"/>
      <c r="AA30" s="55"/>
    </row>
    <row r="31" spans="2:37" x14ac:dyDescent="0.2">
      <c r="B31" s="41" t="s">
        <v>84</v>
      </c>
      <c r="C31" s="46">
        <v>3</v>
      </c>
      <c r="D31" s="46">
        <v>3</v>
      </c>
      <c r="E31" s="46">
        <v>3</v>
      </c>
      <c r="F31" s="46">
        <v>7</v>
      </c>
      <c r="G31" s="46">
        <v>5</v>
      </c>
      <c r="H31" s="46">
        <v>5</v>
      </c>
      <c r="I31" s="46">
        <v>7</v>
      </c>
      <c r="J31" s="46">
        <v>1</v>
      </c>
      <c r="K31" s="7">
        <v>6</v>
      </c>
      <c r="L31" s="46">
        <v>5</v>
      </c>
      <c r="M31" s="46">
        <f t="shared" si="4"/>
        <v>45</v>
      </c>
      <c r="R31" s="55"/>
      <c r="S31" s="55"/>
      <c r="T31" s="55"/>
      <c r="U31" s="55"/>
      <c r="V31" s="55"/>
      <c r="W31" s="55"/>
      <c r="X31" s="55"/>
      <c r="Y31" s="55"/>
      <c r="Z31" s="55"/>
      <c r="AA31" s="55"/>
    </row>
    <row r="32" spans="2:37" x14ac:dyDescent="0.2">
      <c r="B32" s="41" t="s">
        <v>22</v>
      </c>
      <c r="C32" s="46">
        <v>34</v>
      </c>
      <c r="D32" s="46">
        <v>33</v>
      </c>
      <c r="E32" s="46">
        <v>42</v>
      </c>
      <c r="F32" s="46">
        <v>39</v>
      </c>
      <c r="G32" s="46">
        <v>36</v>
      </c>
      <c r="H32" s="46">
        <v>37</v>
      </c>
      <c r="I32" s="46">
        <v>27</v>
      </c>
      <c r="J32" s="46">
        <v>44</v>
      </c>
      <c r="K32" s="7">
        <v>55</v>
      </c>
      <c r="L32" s="46">
        <v>46</v>
      </c>
      <c r="M32" s="46">
        <f t="shared" si="4"/>
        <v>393</v>
      </c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 spans="2:27" x14ac:dyDescent="0.2">
      <c r="B33" s="40" t="s">
        <v>88</v>
      </c>
      <c r="C33" s="51">
        <v>4</v>
      </c>
      <c r="D33" s="51">
        <v>10</v>
      </c>
      <c r="E33" s="51">
        <v>8</v>
      </c>
      <c r="F33" s="51">
        <v>10</v>
      </c>
      <c r="G33" s="51">
        <v>11</v>
      </c>
      <c r="H33" s="51">
        <v>16</v>
      </c>
      <c r="I33" s="51">
        <v>23</v>
      </c>
      <c r="J33" s="51">
        <v>17</v>
      </c>
      <c r="K33" s="7">
        <v>12</v>
      </c>
      <c r="L33" s="51">
        <v>14</v>
      </c>
      <c r="M33" s="51">
        <f t="shared" si="4"/>
        <v>125</v>
      </c>
      <c r="R33" s="55"/>
      <c r="S33" s="55"/>
      <c r="T33" s="55"/>
      <c r="U33" s="55"/>
      <c r="V33" s="55"/>
      <c r="W33" s="55"/>
      <c r="X33" s="55"/>
      <c r="Y33" s="55"/>
      <c r="Z33" s="55"/>
      <c r="AA33" s="55"/>
    </row>
    <row r="34" spans="2:27" x14ac:dyDescent="0.2">
      <c r="B34" s="42" t="s">
        <v>16</v>
      </c>
      <c r="C34" s="49">
        <f t="shared" ref="C34:L34" si="5">SUM(C26:C33)</f>
        <v>232</v>
      </c>
      <c r="D34" s="49">
        <f t="shared" si="5"/>
        <v>232</v>
      </c>
      <c r="E34" s="49">
        <f t="shared" si="5"/>
        <v>231</v>
      </c>
      <c r="F34" s="49">
        <f t="shared" si="5"/>
        <v>234</v>
      </c>
      <c r="G34" s="49">
        <f t="shared" si="5"/>
        <v>266</v>
      </c>
      <c r="H34" s="49">
        <f t="shared" si="5"/>
        <v>319</v>
      </c>
      <c r="I34" s="49">
        <f t="shared" si="5"/>
        <v>293</v>
      </c>
      <c r="J34" s="49">
        <f t="shared" si="5"/>
        <v>344</v>
      </c>
      <c r="K34" s="49">
        <f t="shared" si="5"/>
        <v>436</v>
      </c>
      <c r="L34" s="49">
        <f t="shared" si="5"/>
        <v>391</v>
      </c>
      <c r="M34" s="52">
        <f t="shared" si="4"/>
        <v>2978</v>
      </c>
    </row>
    <row r="35" spans="2:27" x14ac:dyDescent="0.2">
      <c r="B35" s="41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46"/>
    </row>
    <row r="36" spans="2:27" ht="11.25" customHeight="1" x14ac:dyDescent="0.2">
      <c r="B36" s="42" t="s">
        <v>87</v>
      </c>
      <c r="C36" s="9">
        <v>2010</v>
      </c>
      <c r="D36" s="9">
        <v>2011</v>
      </c>
      <c r="E36" s="9">
        <v>2012</v>
      </c>
      <c r="F36" s="9">
        <v>2013</v>
      </c>
      <c r="G36" s="9">
        <v>2014</v>
      </c>
      <c r="H36" s="9">
        <v>2015</v>
      </c>
      <c r="I36" s="9">
        <v>2016</v>
      </c>
      <c r="J36" s="9">
        <v>2017</v>
      </c>
      <c r="K36" s="9">
        <v>2018</v>
      </c>
      <c r="L36" s="9">
        <v>2019</v>
      </c>
      <c r="M36" s="10" t="s">
        <v>327</v>
      </c>
    </row>
    <row r="37" spans="2:27" ht="11.25" customHeight="1" x14ac:dyDescent="0.2">
      <c r="B37" s="41" t="s">
        <v>80</v>
      </c>
      <c r="C37" s="46">
        <v>3</v>
      </c>
      <c r="D37" s="46">
        <v>6</v>
      </c>
      <c r="E37" s="46">
        <v>5</v>
      </c>
      <c r="F37" s="46">
        <v>5</v>
      </c>
      <c r="G37" s="46">
        <v>3</v>
      </c>
      <c r="H37" s="46">
        <v>4</v>
      </c>
      <c r="I37" s="46">
        <v>7</v>
      </c>
      <c r="J37" s="46">
        <v>2</v>
      </c>
      <c r="K37" s="46" t="s">
        <v>209</v>
      </c>
      <c r="L37" s="46" t="s">
        <v>209</v>
      </c>
      <c r="M37" s="46">
        <f>SUM(C37:L37)</f>
        <v>35</v>
      </c>
    </row>
    <row r="38" spans="2:27" x14ac:dyDescent="0.2">
      <c r="B38" s="41" t="s">
        <v>81</v>
      </c>
      <c r="C38" s="46">
        <v>15</v>
      </c>
      <c r="D38" s="46">
        <v>6</v>
      </c>
      <c r="E38" s="46">
        <v>9</v>
      </c>
      <c r="F38" s="46">
        <v>11</v>
      </c>
      <c r="G38" s="46">
        <v>9</v>
      </c>
      <c r="H38" s="46">
        <v>16</v>
      </c>
      <c r="I38" s="46">
        <v>10</v>
      </c>
      <c r="J38" s="46">
        <v>15</v>
      </c>
      <c r="K38" s="46" t="s">
        <v>209</v>
      </c>
      <c r="L38" s="46" t="s">
        <v>209</v>
      </c>
      <c r="M38" s="46">
        <f t="shared" ref="M38:M45" si="6">SUM(C38:L38)</f>
        <v>91</v>
      </c>
    </row>
    <row r="39" spans="2:27" x14ac:dyDescent="0.2">
      <c r="B39" s="41" t="s">
        <v>25</v>
      </c>
      <c r="C39" s="46">
        <v>183</v>
      </c>
      <c r="D39" s="46">
        <v>175</v>
      </c>
      <c r="E39" s="46">
        <v>231</v>
      </c>
      <c r="F39" s="46">
        <v>207</v>
      </c>
      <c r="G39" s="46">
        <v>216</v>
      </c>
      <c r="H39" s="46">
        <v>202</v>
      </c>
      <c r="I39" s="46">
        <v>190</v>
      </c>
      <c r="J39" s="46">
        <v>223</v>
      </c>
      <c r="K39" s="46" t="s">
        <v>209</v>
      </c>
      <c r="L39" s="46" t="s">
        <v>209</v>
      </c>
      <c r="M39" s="46">
        <f t="shared" si="6"/>
        <v>1627</v>
      </c>
    </row>
    <row r="40" spans="2:27" x14ac:dyDescent="0.2">
      <c r="B40" s="41" t="s">
        <v>107</v>
      </c>
      <c r="C40" s="46">
        <v>34</v>
      </c>
      <c r="D40" s="46">
        <v>36</v>
      </c>
      <c r="E40" s="46">
        <v>47</v>
      </c>
      <c r="F40" s="46">
        <v>50</v>
      </c>
      <c r="G40" s="46">
        <v>49</v>
      </c>
      <c r="H40" s="46">
        <v>50</v>
      </c>
      <c r="I40" s="46">
        <v>52</v>
      </c>
      <c r="J40" s="46">
        <v>38</v>
      </c>
      <c r="K40" s="46" t="s">
        <v>209</v>
      </c>
      <c r="L40" s="46" t="s">
        <v>209</v>
      </c>
      <c r="M40" s="46">
        <f t="shared" si="6"/>
        <v>356</v>
      </c>
    </row>
    <row r="41" spans="2:27" x14ac:dyDescent="0.2">
      <c r="B41" s="41" t="s">
        <v>83</v>
      </c>
      <c r="C41" s="46">
        <v>111</v>
      </c>
      <c r="D41" s="46">
        <v>114</v>
      </c>
      <c r="E41" s="46">
        <v>130</v>
      </c>
      <c r="F41" s="46">
        <v>158</v>
      </c>
      <c r="G41" s="46">
        <v>148</v>
      </c>
      <c r="H41" s="46">
        <v>118</v>
      </c>
      <c r="I41" s="46">
        <v>99</v>
      </c>
      <c r="J41" s="46">
        <v>137</v>
      </c>
      <c r="K41" s="46" t="s">
        <v>209</v>
      </c>
      <c r="L41" s="46" t="s">
        <v>209</v>
      </c>
      <c r="M41" s="46">
        <f t="shared" si="6"/>
        <v>1015</v>
      </c>
    </row>
    <row r="42" spans="2:27" x14ac:dyDescent="0.2">
      <c r="B42" s="41" t="s">
        <v>84</v>
      </c>
      <c r="C42" s="46">
        <v>10</v>
      </c>
      <c r="D42" s="46">
        <v>13</v>
      </c>
      <c r="E42" s="46">
        <v>4</v>
      </c>
      <c r="F42" s="46">
        <v>7</v>
      </c>
      <c r="G42" s="46">
        <v>8</v>
      </c>
      <c r="H42" s="46">
        <v>8</v>
      </c>
      <c r="I42" s="46">
        <v>10</v>
      </c>
      <c r="J42" s="46">
        <v>7</v>
      </c>
      <c r="K42" s="46" t="s">
        <v>209</v>
      </c>
      <c r="L42" s="46" t="s">
        <v>209</v>
      </c>
      <c r="M42" s="46">
        <f t="shared" si="6"/>
        <v>67</v>
      </c>
    </row>
    <row r="43" spans="2:27" x14ac:dyDescent="0.2">
      <c r="B43" s="41" t="s">
        <v>22</v>
      </c>
      <c r="C43" s="46">
        <v>46</v>
      </c>
      <c r="D43" s="46">
        <v>61</v>
      </c>
      <c r="E43" s="46">
        <v>67</v>
      </c>
      <c r="F43" s="46">
        <v>59</v>
      </c>
      <c r="G43" s="46">
        <v>58</v>
      </c>
      <c r="H43" s="46">
        <v>67</v>
      </c>
      <c r="I43" s="46">
        <v>60</v>
      </c>
      <c r="J43" s="46">
        <v>55</v>
      </c>
      <c r="K43" s="46" t="s">
        <v>209</v>
      </c>
      <c r="L43" s="46" t="s">
        <v>209</v>
      </c>
      <c r="M43" s="46">
        <f t="shared" si="6"/>
        <v>473</v>
      </c>
    </row>
    <row r="44" spans="2:27" x14ac:dyDescent="0.2">
      <c r="B44" s="40" t="s">
        <v>88</v>
      </c>
      <c r="C44" s="51">
        <v>14</v>
      </c>
      <c r="D44" s="51">
        <v>14</v>
      </c>
      <c r="E44" s="51">
        <v>18</v>
      </c>
      <c r="F44" s="51">
        <v>27</v>
      </c>
      <c r="G44" s="51">
        <v>28</v>
      </c>
      <c r="H44" s="51">
        <v>19</v>
      </c>
      <c r="I44" s="51">
        <v>23</v>
      </c>
      <c r="J44" s="51">
        <v>16</v>
      </c>
      <c r="K44" s="51" t="s">
        <v>209</v>
      </c>
      <c r="L44" s="51" t="s">
        <v>209</v>
      </c>
      <c r="M44" s="51">
        <f t="shared" si="6"/>
        <v>159</v>
      </c>
    </row>
    <row r="45" spans="2:27" x14ac:dyDescent="0.2">
      <c r="B45" s="42" t="s">
        <v>16</v>
      </c>
      <c r="C45" s="49">
        <f t="shared" ref="C45:J45" si="7">SUM(C37:C44)</f>
        <v>416</v>
      </c>
      <c r="D45" s="49">
        <f t="shared" si="7"/>
        <v>425</v>
      </c>
      <c r="E45" s="49">
        <f t="shared" si="7"/>
        <v>511</v>
      </c>
      <c r="F45" s="49">
        <f t="shared" si="7"/>
        <v>524</v>
      </c>
      <c r="G45" s="49">
        <f t="shared" si="7"/>
        <v>519</v>
      </c>
      <c r="H45" s="49">
        <f t="shared" si="7"/>
        <v>484</v>
      </c>
      <c r="I45" s="49">
        <f t="shared" si="7"/>
        <v>451</v>
      </c>
      <c r="J45" s="49">
        <f t="shared" si="7"/>
        <v>493</v>
      </c>
      <c r="K45" s="49" t="s">
        <v>209</v>
      </c>
      <c r="L45" s="49" t="s">
        <v>209</v>
      </c>
      <c r="M45" s="52">
        <f t="shared" si="6"/>
        <v>3823</v>
      </c>
    </row>
    <row r="46" spans="2:27" x14ac:dyDescent="0.2">
      <c r="B46" s="43" t="s">
        <v>187</v>
      </c>
      <c r="C46" s="16"/>
      <c r="D46" s="16"/>
      <c r="E46" s="16"/>
      <c r="F46" s="27"/>
      <c r="G46" s="27"/>
      <c r="H46" s="27"/>
      <c r="I46" s="27"/>
      <c r="J46" s="27"/>
      <c r="K46" s="27"/>
      <c r="L46" s="27"/>
      <c r="M46" s="27"/>
    </row>
    <row r="47" spans="2:27" ht="20.100000000000001" customHeight="1" x14ac:dyDescent="0.2">
      <c r="B47" s="139" t="s">
        <v>89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</row>
    <row r="48" spans="2:27" ht="11.25" customHeight="1" x14ac:dyDescent="0.2">
      <c r="B48" s="139" t="s">
        <v>128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</row>
    <row r="50" spans="2:13" x14ac:dyDescent="0.2">
      <c r="B50" s="123" t="s">
        <v>61</v>
      </c>
      <c r="C50" s="124"/>
    </row>
    <row r="62" spans="2:13" x14ac:dyDescent="0.2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2:13" x14ac:dyDescent="0.2"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</row>
    <row r="64" spans="2:13" x14ac:dyDescent="0.2"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</row>
    <row r="65" spans="3:13" x14ac:dyDescent="0.2"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</row>
    <row r="66" spans="3:13" x14ac:dyDescent="0.2"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</row>
    <row r="67" spans="3:13" x14ac:dyDescent="0.2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</row>
    <row r="68" spans="3:13" x14ac:dyDescent="0.2"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3:13" x14ac:dyDescent="0.2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</row>
    <row r="70" spans="3:13" x14ac:dyDescent="0.2">
      <c r="C70" s="55"/>
    </row>
  </sheetData>
  <mergeCells count="3">
    <mergeCell ref="B47:M47"/>
    <mergeCell ref="B50:C50"/>
    <mergeCell ref="B48:M48"/>
  </mergeCells>
  <phoneticPr fontId="7" type="noConversion"/>
  <hyperlinks>
    <hyperlink ref="B50:C50" location="Forside!B12" display="Tabeller og figurer"/>
  </hyperlinks>
  <printOptions horizontalCentered="1"/>
  <pageMargins left="0.78740157480314965" right="0.59055118110236227" top="0.98425196850393704" bottom="0.98425196850393704" header="0.51181102362204722" footer="0.51181102362204722"/>
  <pageSetup paperSize="9" orientation="portrait" verticalDpi="1200" r:id="rId1"/>
  <headerFooter alignWithMargins="0"/>
  <ignoredErrors>
    <ignoredError sqref="M26:M34 M4:M10 M12:M24" unlockedFormula="1"/>
    <ignoredError sqref="J23:L23 C34:F34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AK65"/>
  <sheetViews>
    <sheetView showGridLines="0" showRowColHeaders="0" workbookViewId="0"/>
  </sheetViews>
  <sheetFormatPr baseColWidth="10" defaultColWidth="8.85546875" defaultRowHeight="11.25" x14ac:dyDescent="0.2"/>
  <cols>
    <col min="1" max="1" width="1.7109375" style="7" customWidth="1"/>
    <col min="2" max="2" width="23.140625" style="44" customWidth="1"/>
    <col min="3" max="12" width="5.28515625" style="7" customWidth="1"/>
    <col min="13" max="13" width="10.7109375" style="7" customWidth="1"/>
    <col min="14" max="16384" width="8.85546875" style="7"/>
  </cols>
  <sheetData>
    <row r="2" spans="2:37" ht="12.75" x14ac:dyDescent="0.2">
      <c r="B2" s="37" t="str">
        <f>Forside!D40</f>
        <v>Tabell 15  Doktorgrader ved Universitetet i Bergen 1980-2017 etter fakultet.</v>
      </c>
      <c r="C2" s="5"/>
      <c r="D2" s="5"/>
      <c r="E2" s="5"/>
      <c r="F2" s="5"/>
      <c r="G2" s="5"/>
      <c r="H2" s="5"/>
      <c r="I2" s="5"/>
      <c r="J2" s="34"/>
      <c r="K2" s="34"/>
      <c r="L2" s="34"/>
      <c r="M2" s="34"/>
    </row>
    <row r="3" spans="2:37" ht="11.25" customHeight="1" x14ac:dyDescent="0.2">
      <c r="B3" s="42" t="s">
        <v>87</v>
      </c>
      <c r="C3" s="9">
        <v>1980</v>
      </c>
      <c r="D3" s="9">
        <v>1981</v>
      </c>
      <c r="E3" s="9">
        <v>1982</v>
      </c>
      <c r="F3" s="9">
        <v>1983</v>
      </c>
      <c r="G3" s="9">
        <v>1984</v>
      </c>
      <c r="H3" s="9">
        <v>1985</v>
      </c>
      <c r="I3" s="9">
        <v>1986</v>
      </c>
      <c r="J3" s="9">
        <v>1987</v>
      </c>
      <c r="K3" s="9">
        <v>1988</v>
      </c>
      <c r="L3" s="9">
        <v>1989</v>
      </c>
      <c r="M3" s="10" t="s">
        <v>75</v>
      </c>
    </row>
    <row r="4" spans="2:37" x14ac:dyDescent="0.2">
      <c r="B4" s="4" t="s">
        <v>81</v>
      </c>
      <c r="C4" s="46">
        <v>0</v>
      </c>
      <c r="D4" s="46">
        <v>0</v>
      </c>
      <c r="E4" s="46">
        <v>0</v>
      </c>
      <c r="F4" s="46">
        <v>1</v>
      </c>
      <c r="G4" s="46">
        <v>1</v>
      </c>
      <c r="H4" s="46">
        <v>0</v>
      </c>
      <c r="I4" s="46">
        <v>3</v>
      </c>
      <c r="J4" s="46">
        <v>0</v>
      </c>
      <c r="K4" s="46">
        <v>1</v>
      </c>
      <c r="L4" s="46">
        <v>0</v>
      </c>
      <c r="M4" s="46">
        <f t="shared" ref="M4:M11" si="0">SUM(C4:L4)</f>
        <v>6</v>
      </c>
    </row>
    <row r="5" spans="2:37" x14ac:dyDescent="0.2">
      <c r="B5" s="4" t="s">
        <v>25</v>
      </c>
      <c r="C5" s="46">
        <v>11</v>
      </c>
      <c r="D5" s="46">
        <v>8</v>
      </c>
      <c r="E5" s="46">
        <v>12</v>
      </c>
      <c r="F5" s="46">
        <v>11</v>
      </c>
      <c r="G5" s="46">
        <v>10</v>
      </c>
      <c r="H5" s="46">
        <v>9</v>
      </c>
      <c r="I5" s="46">
        <v>14</v>
      </c>
      <c r="J5" s="46">
        <v>12</v>
      </c>
      <c r="K5" s="46">
        <v>20</v>
      </c>
      <c r="L5" s="46">
        <v>18</v>
      </c>
      <c r="M5" s="46">
        <f t="shared" si="0"/>
        <v>125</v>
      </c>
    </row>
    <row r="6" spans="2:37" x14ac:dyDescent="0.2">
      <c r="B6" s="4" t="s">
        <v>82</v>
      </c>
      <c r="C6" s="46">
        <v>4</v>
      </c>
      <c r="D6" s="46">
        <v>3</v>
      </c>
      <c r="E6" s="46">
        <v>4</v>
      </c>
      <c r="F6" s="46">
        <v>3</v>
      </c>
      <c r="G6" s="46">
        <v>4</v>
      </c>
      <c r="H6" s="46">
        <v>5</v>
      </c>
      <c r="I6" s="46">
        <v>4</v>
      </c>
      <c r="J6" s="46">
        <v>5</v>
      </c>
      <c r="K6" s="46">
        <v>6</v>
      </c>
      <c r="L6" s="46">
        <v>6</v>
      </c>
      <c r="M6" s="46">
        <f t="shared" si="0"/>
        <v>44</v>
      </c>
    </row>
    <row r="7" spans="2:37" x14ac:dyDescent="0.2">
      <c r="B7" s="4" t="s">
        <v>83</v>
      </c>
      <c r="C7" s="46">
        <v>6</v>
      </c>
      <c r="D7" s="46">
        <v>11</v>
      </c>
      <c r="E7" s="46">
        <v>14</v>
      </c>
      <c r="F7" s="46">
        <v>15</v>
      </c>
      <c r="G7" s="46">
        <v>18</v>
      </c>
      <c r="H7" s="46">
        <v>13</v>
      </c>
      <c r="I7" s="46">
        <v>12</v>
      </c>
      <c r="J7" s="46">
        <v>18</v>
      </c>
      <c r="K7" s="46">
        <v>13</v>
      </c>
      <c r="L7" s="46">
        <v>20</v>
      </c>
      <c r="M7" s="46">
        <f t="shared" si="0"/>
        <v>140</v>
      </c>
    </row>
    <row r="8" spans="2:37" x14ac:dyDescent="0.2">
      <c r="B8" s="4" t="s">
        <v>84</v>
      </c>
      <c r="C8" s="46">
        <v>1</v>
      </c>
      <c r="D8" s="46">
        <v>1</v>
      </c>
      <c r="E8" s="46">
        <v>2</v>
      </c>
      <c r="F8" s="46">
        <v>2</v>
      </c>
      <c r="G8" s="46">
        <v>2</v>
      </c>
      <c r="H8" s="46">
        <v>2</v>
      </c>
      <c r="I8" s="46">
        <v>1</v>
      </c>
      <c r="J8" s="46">
        <v>1</v>
      </c>
      <c r="K8" s="46">
        <v>1</v>
      </c>
      <c r="L8" s="46">
        <v>2</v>
      </c>
      <c r="M8" s="46">
        <f t="shared" si="0"/>
        <v>15</v>
      </c>
    </row>
    <row r="9" spans="2:37" x14ac:dyDescent="0.2">
      <c r="B9" s="4" t="s">
        <v>22</v>
      </c>
      <c r="C9" s="46">
        <v>1</v>
      </c>
      <c r="D9" s="46">
        <v>1</v>
      </c>
      <c r="E9" s="46">
        <v>1</v>
      </c>
      <c r="F9" s="46">
        <v>2</v>
      </c>
      <c r="G9" s="46">
        <v>2</v>
      </c>
      <c r="H9" s="46">
        <v>0</v>
      </c>
      <c r="I9" s="46">
        <v>3</v>
      </c>
      <c r="J9" s="46">
        <v>2</v>
      </c>
      <c r="K9" s="46">
        <v>5</v>
      </c>
      <c r="L9" s="46">
        <v>1</v>
      </c>
      <c r="M9" s="46">
        <f t="shared" si="0"/>
        <v>18</v>
      </c>
    </row>
    <row r="10" spans="2:37" x14ac:dyDescent="0.2">
      <c r="B10" s="4" t="s">
        <v>90</v>
      </c>
      <c r="C10" s="46">
        <v>1</v>
      </c>
      <c r="D10" s="46">
        <v>0</v>
      </c>
      <c r="E10" s="46">
        <v>1</v>
      </c>
      <c r="F10" s="46">
        <v>3</v>
      </c>
      <c r="G10" s="46">
        <v>2</v>
      </c>
      <c r="H10" s="46">
        <v>1</v>
      </c>
      <c r="I10" s="46">
        <v>3</v>
      </c>
      <c r="J10" s="46">
        <v>5</v>
      </c>
      <c r="K10" s="46">
        <v>3</v>
      </c>
      <c r="L10" s="46">
        <v>2</v>
      </c>
      <c r="M10" s="46">
        <f t="shared" si="0"/>
        <v>21</v>
      </c>
    </row>
    <row r="11" spans="2:37" x14ac:dyDescent="0.2">
      <c r="B11" s="42" t="s">
        <v>16</v>
      </c>
      <c r="C11" s="49">
        <f t="shared" ref="C11:L11" si="1">SUM(C4:C10)</f>
        <v>24</v>
      </c>
      <c r="D11" s="49">
        <f t="shared" si="1"/>
        <v>24</v>
      </c>
      <c r="E11" s="49">
        <f t="shared" si="1"/>
        <v>34</v>
      </c>
      <c r="F11" s="49">
        <f t="shared" si="1"/>
        <v>37</v>
      </c>
      <c r="G11" s="49">
        <f t="shared" si="1"/>
        <v>39</v>
      </c>
      <c r="H11" s="49">
        <f t="shared" si="1"/>
        <v>30</v>
      </c>
      <c r="I11" s="49">
        <f t="shared" si="1"/>
        <v>40</v>
      </c>
      <c r="J11" s="49">
        <f t="shared" si="1"/>
        <v>43</v>
      </c>
      <c r="K11" s="49">
        <f t="shared" si="1"/>
        <v>49</v>
      </c>
      <c r="L11" s="49">
        <f t="shared" si="1"/>
        <v>49</v>
      </c>
      <c r="M11" s="52">
        <f t="shared" si="0"/>
        <v>369</v>
      </c>
    </row>
    <row r="12" spans="2:37" x14ac:dyDescent="0.2">
      <c r="B12" s="4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37" ht="11.25" customHeight="1" x14ac:dyDescent="0.2">
      <c r="B13" s="42" t="s">
        <v>87</v>
      </c>
      <c r="C13" s="9">
        <v>1990</v>
      </c>
      <c r="D13" s="9">
        <v>1991</v>
      </c>
      <c r="E13" s="9">
        <v>1992</v>
      </c>
      <c r="F13" s="9">
        <v>1993</v>
      </c>
      <c r="G13" s="9">
        <v>1994</v>
      </c>
      <c r="H13" s="9">
        <v>1995</v>
      </c>
      <c r="I13" s="9">
        <v>1996</v>
      </c>
      <c r="J13" s="9">
        <v>1997</v>
      </c>
      <c r="K13" s="9">
        <v>1998</v>
      </c>
      <c r="L13" s="9">
        <v>1999</v>
      </c>
      <c r="M13" s="10" t="s">
        <v>76</v>
      </c>
    </row>
    <row r="14" spans="2:37" x14ac:dyDescent="0.2">
      <c r="B14" s="4" t="s">
        <v>81</v>
      </c>
      <c r="C14" s="46">
        <v>1</v>
      </c>
      <c r="D14" s="46">
        <v>1</v>
      </c>
      <c r="E14" s="46">
        <v>0</v>
      </c>
      <c r="F14" s="46">
        <v>0</v>
      </c>
      <c r="G14" s="46">
        <v>4</v>
      </c>
      <c r="H14" s="46">
        <v>3</v>
      </c>
      <c r="I14" s="46">
        <v>0</v>
      </c>
      <c r="J14" s="46">
        <v>0</v>
      </c>
      <c r="K14" s="46">
        <v>1</v>
      </c>
      <c r="L14" s="46">
        <v>3</v>
      </c>
      <c r="M14" s="46">
        <f t="shared" ref="M14:M21" si="2">SUM(C14:L14)</f>
        <v>13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</row>
    <row r="15" spans="2:37" x14ac:dyDescent="0.2">
      <c r="B15" s="4" t="s">
        <v>25</v>
      </c>
      <c r="C15" s="46">
        <v>16</v>
      </c>
      <c r="D15" s="46">
        <v>20</v>
      </c>
      <c r="E15" s="46">
        <v>17</v>
      </c>
      <c r="F15" s="46">
        <v>20</v>
      </c>
      <c r="G15" s="46">
        <v>27</v>
      </c>
      <c r="H15" s="46">
        <v>40</v>
      </c>
      <c r="I15" s="46">
        <v>18</v>
      </c>
      <c r="J15" s="46">
        <v>15</v>
      </c>
      <c r="K15" s="46">
        <v>20</v>
      </c>
      <c r="L15" s="46">
        <v>21</v>
      </c>
      <c r="M15" s="46">
        <f t="shared" si="2"/>
        <v>214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</row>
    <row r="16" spans="2:37" x14ac:dyDescent="0.2">
      <c r="B16" s="4" t="s">
        <v>82</v>
      </c>
      <c r="C16" s="46">
        <v>3</v>
      </c>
      <c r="D16" s="46">
        <v>7</v>
      </c>
      <c r="E16" s="46">
        <v>10</v>
      </c>
      <c r="F16" s="46">
        <v>6</v>
      </c>
      <c r="G16" s="46">
        <v>11</v>
      </c>
      <c r="H16" s="46">
        <v>11</v>
      </c>
      <c r="I16" s="46">
        <v>6</v>
      </c>
      <c r="J16" s="46">
        <v>18</v>
      </c>
      <c r="K16" s="46">
        <v>27</v>
      </c>
      <c r="L16" s="46">
        <v>22</v>
      </c>
      <c r="M16" s="46">
        <f t="shared" si="2"/>
        <v>121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</row>
    <row r="17" spans="2:37" x14ac:dyDescent="0.2">
      <c r="B17" s="4" t="s">
        <v>83</v>
      </c>
      <c r="C17" s="46">
        <v>46</v>
      </c>
      <c r="D17" s="46">
        <v>39</v>
      </c>
      <c r="E17" s="46">
        <v>42</v>
      </c>
      <c r="F17" s="46">
        <v>51</v>
      </c>
      <c r="G17" s="46">
        <v>50</v>
      </c>
      <c r="H17" s="46">
        <v>53</v>
      </c>
      <c r="I17" s="46">
        <v>63</v>
      </c>
      <c r="J17" s="46">
        <v>35</v>
      </c>
      <c r="K17" s="46">
        <v>57</v>
      </c>
      <c r="L17" s="46">
        <v>60</v>
      </c>
      <c r="M17" s="46">
        <f t="shared" si="2"/>
        <v>496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</row>
    <row r="18" spans="2:37" x14ac:dyDescent="0.2">
      <c r="B18" s="4" t="s">
        <v>84</v>
      </c>
      <c r="C18" s="46">
        <v>2</v>
      </c>
      <c r="D18" s="46">
        <v>3</v>
      </c>
      <c r="E18" s="46">
        <v>0</v>
      </c>
      <c r="F18" s="46">
        <v>1</v>
      </c>
      <c r="G18" s="46">
        <v>4</v>
      </c>
      <c r="H18" s="46">
        <v>5</v>
      </c>
      <c r="I18" s="46">
        <v>4</v>
      </c>
      <c r="J18" s="46">
        <v>5</v>
      </c>
      <c r="K18" s="46">
        <v>4</v>
      </c>
      <c r="L18" s="46">
        <v>3</v>
      </c>
      <c r="M18" s="46">
        <f t="shared" si="2"/>
        <v>31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</row>
    <row r="19" spans="2:37" x14ac:dyDescent="0.2">
      <c r="B19" s="4" t="s">
        <v>22</v>
      </c>
      <c r="C19" s="46">
        <v>6</v>
      </c>
      <c r="D19" s="46">
        <v>3</v>
      </c>
      <c r="E19" s="46">
        <v>5</v>
      </c>
      <c r="F19" s="46">
        <v>8</v>
      </c>
      <c r="G19" s="46">
        <v>11</v>
      </c>
      <c r="H19" s="46">
        <v>15</v>
      </c>
      <c r="I19" s="46">
        <v>15</v>
      </c>
      <c r="J19" s="46">
        <v>20</v>
      </c>
      <c r="K19" s="46">
        <v>12</v>
      </c>
      <c r="L19" s="46">
        <v>15</v>
      </c>
      <c r="M19" s="46">
        <f t="shared" si="2"/>
        <v>110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</row>
    <row r="20" spans="2:37" x14ac:dyDescent="0.2">
      <c r="B20" s="4" t="s">
        <v>90</v>
      </c>
      <c r="C20" s="46">
        <v>1</v>
      </c>
      <c r="D20" s="46">
        <v>4</v>
      </c>
      <c r="E20" s="46">
        <v>4</v>
      </c>
      <c r="F20" s="46">
        <v>5</v>
      </c>
      <c r="G20" s="46">
        <v>6</v>
      </c>
      <c r="H20" s="46">
        <v>9</v>
      </c>
      <c r="I20" s="46">
        <v>10</v>
      </c>
      <c r="J20" s="46">
        <v>7</v>
      </c>
      <c r="K20" s="46">
        <v>8</v>
      </c>
      <c r="L20" s="46">
        <v>8</v>
      </c>
      <c r="M20" s="46">
        <f t="shared" si="2"/>
        <v>62</v>
      </c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2:37" x14ac:dyDescent="0.2">
      <c r="B21" s="42" t="s">
        <v>16</v>
      </c>
      <c r="C21" s="49">
        <f t="shared" ref="C21:L21" si="3">SUM(C14:C20)</f>
        <v>75</v>
      </c>
      <c r="D21" s="49">
        <f t="shared" si="3"/>
        <v>77</v>
      </c>
      <c r="E21" s="49">
        <f t="shared" si="3"/>
        <v>78</v>
      </c>
      <c r="F21" s="49">
        <f t="shared" si="3"/>
        <v>91</v>
      </c>
      <c r="G21" s="49">
        <f t="shared" si="3"/>
        <v>113</v>
      </c>
      <c r="H21" s="49">
        <f t="shared" si="3"/>
        <v>136</v>
      </c>
      <c r="I21" s="49">
        <f t="shared" si="3"/>
        <v>116</v>
      </c>
      <c r="J21" s="49">
        <f t="shared" si="3"/>
        <v>100</v>
      </c>
      <c r="K21" s="49">
        <f t="shared" si="3"/>
        <v>129</v>
      </c>
      <c r="L21" s="49">
        <f t="shared" si="3"/>
        <v>132</v>
      </c>
      <c r="M21" s="52">
        <f t="shared" si="2"/>
        <v>1047</v>
      </c>
      <c r="AB21" s="55"/>
      <c r="AC21" s="55"/>
      <c r="AD21" s="55"/>
      <c r="AE21" s="55"/>
      <c r="AF21" s="55"/>
      <c r="AG21" s="55"/>
      <c r="AH21" s="55"/>
      <c r="AI21" s="55"/>
      <c r="AJ21" s="55"/>
      <c r="AK21" s="55"/>
    </row>
    <row r="22" spans="2:37" x14ac:dyDescent="0.2">
      <c r="B22" s="4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AB22" s="55"/>
      <c r="AC22" s="55"/>
      <c r="AD22" s="55"/>
      <c r="AE22" s="55"/>
      <c r="AF22" s="55"/>
      <c r="AG22" s="55"/>
      <c r="AH22" s="55"/>
      <c r="AI22" s="55"/>
      <c r="AJ22" s="55"/>
      <c r="AK22" s="55"/>
    </row>
    <row r="23" spans="2:37" ht="11.25" customHeight="1" x14ac:dyDescent="0.2">
      <c r="B23" s="42" t="s">
        <v>87</v>
      </c>
      <c r="C23" s="9">
        <v>2000</v>
      </c>
      <c r="D23" s="9">
        <v>2001</v>
      </c>
      <c r="E23" s="9">
        <v>2002</v>
      </c>
      <c r="F23" s="9">
        <v>2003</v>
      </c>
      <c r="G23" s="9">
        <v>2004</v>
      </c>
      <c r="H23" s="9">
        <v>2005</v>
      </c>
      <c r="I23" s="9">
        <v>2006</v>
      </c>
      <c r="J23" s="9">
        <v>2007</v>
      </c>
      <c r="K23" s="9">
        <v>2008</v>
      </c>
      <c r="L23" s="9">
        <v>2009</v>
      </c>
      <c r="M23" s="10" t="s">
        <v>167</v>
      </c>
      <c r="R23" s="55"/>
      <c r="S23" s="55"/>
      <c r="T23" s="55"/>
      <c r="U23" s="55"/>
      <c r="V23" s="55"/>
      <c r="W23" s="55"/>
      <c r="X23" s="55"/>
      <c r="Y23" s="55"/>
      <c r="Z23" s="55"/>
      <c r="AA23" s="55"/>
    </row>
    <row r="24" spans="2:37" x14ac:dyDescent="0.2">
      <c r="B24" s="4" t="s">
        <v>81</v>
      </c>
      <c r="C24" s="46">
        <v>0</v>
      </c>
      <c r="D24" s="46">
        <v>3</v>
      </c>
      <c r="E24" s="46">
        <v>1</v>
      </c>
      <c r="F24" s="46">
        <v>2</v>
      </c>
      <c r="G24" s="46">
        <v>3</v>
      </c>
      <c r="H24" s="46">
        <v>3</v>
      </c>
      <c r="I24" s="46">
        <v>3</v>
      </c>
      <c r="J24" s="46">
        <v>2</v>
      </c>
      <c r="K24" s="46">
        <v>6</v>
      </c>
      <c r="L24" s="46">
        <v>8</v>
      </c>
      <c r="M24" s="46">
        <f t="shared" ref="M24:M32" si="4">SUM(C24:L24)</f>
        <v>31</v>
      </c>
      <c r="R24" s="55"/>
      <c r="S24" s="55"/>
      <c r="T24" s="55"/>
      <c r="U24" s="55"/>
      <c r="V24" s="55"/>
      <c r="W24" s="55"/>
      <c r="X24" s="55"/>
      <c r="Y24" s="55"/>
      <c r="Z24" s="55"/>
      <c r="AA24" s="55"/>
    </row>
    <row r="25" spans="2:37" x14ac:dyDescent="0.2">
      <c r="B25" s="4" t="s">
        <v>147</v>
      </c>
      <c r="C25" s="46" t="s">
        <v>208</v>
      </c>
      <c r="D25" s="46" t="s">
        <v>208</v>
      </c>
      <c r="E25" s="46" t="s">
        <v>208</v>
      </c>
      <c r="F25" s="46" t="s">
        <v>208</v>
      </c>
      <c r="G25" s="46" t="s">
        <v>208</v>
      </c>
      <c r="H25" s="46" t="s">
        <v>208</v>
      </c>
      <c r="I25" s="46" t="s">
        <v>208</v>
      </c>
      <c r="J25" s="46" t="s">
        <v>208</v>
      </c>
      <c r="K25" s="46">
        <v>90</v>
      </c>
      <c r="L25" s="46">
        <v>70</v>
      </c>
      <c r="M25" s="46">
        <f t="shared" si="4"/>
        <v>160</v>
      </c>
      <c r="R25" s="55"/>
      <c r="S25" s="55"/>
      <c r="T25" s="55"/>
      <c r="U25" s="55"/>
      <c r="V25" s="55"/>
      <c r="W25" s="55"/>
      <c r="X25" s="55"/>
      <c r="Y25" s="55"/>
      <c r="Z25" s="55"/>
      <c r="AA25" s="55"/>
    </row>
    <row r="26" spans="2:37" x14ac:dyDescent="0.2">
      <c r="B26" s="4" t="s">
        <v>148</v>
      </c>
      <c r="C26" s="46">
        <v>13</v>
      </c>
      <c r="D26" s="46">
        <v>34</v>
      </c>
      <c r="E26" s="46">
        <v>34</v>
      </c>
      <c r="F26" s="46">
        <v>30</v>
      </c>
      <c r="G26" s="46">
        <v>47</v>
      </c>
      <c r="H26" s="46">
        <v>41</v>
      </c>
      <c r="I26" s="46">
        <v>40</v>
      </c>
      <c r="J26" s="46">
        <v>55</v>
      </c>
      <c r="K26" s="46" t="s">
        <v>208</v>
      </c>
      <c r="L26" s="46" t="s">
        <v>208</v>
      </c>
      <c r="M26" s="46">
        <f t="shared" si="4"/>
        <v>294</v>
      </c>
      <c r="R26" s="55"/>
      <c r="S26" s="55"/>
      <c r="T26" s="55"/>
      <c r="U26" s="55"/>
      <c r="V26" s="55"/>
      <c r="W26" s="55"/>
      <c r="X26" s="55"/>
      <c r="Y26" s="55"/>
      <c r="Z26" s="55"/>
      <c r="AA26" s="55"/>
    </row>
    <row r="27" spans="2:37" x14ac:dyDescent="0.2">
      <c r="B27" s="4" t="s">
        <v>141</v>
      </c>
      <c r="C27" s="46">
        <v>25</v>
      </c>
      <c r="D27" s="46">
        <v>18</v>
      </c>
      <c r="E27" s="46">
        <v>22</v>
      </c>
      <c r="F27" s="46">
        <v>16</v>
      </c>
      <c r="G27" s="46">
        <v>27</v>
      </c>
      <c r="H27" s="46">
        <v>16</v>
      </c>
      <c r="I27" s="46">
        <v>20</v>
      </c>
      <c r="J27" s="46">
        <v>29</v>
      </c>
      <c r="K27" s="46">
        <v>20</v>
      </c>
      <c r="L27" s="46">
        <v>21</v>
      </c>
      <c r="M27" s="46">
        <f t="shared" si="4"/>
        <v>214</v>
      </c>
      <c r="R27" s="55"/>
      <c r="S27" s="55"/>
      <c r="T27" s="55"/>
      <c r="U27" s="55"/>
      <c r="V27" s="55"/>
      <c r="W27" s="55"/>
      <c r="X27" s="55"/>
      <c r="Y27" s="55"/>
      <c r="Z27" s="55"/>
      <c r="AA27" s="55"/>
    </row>
    <row r="28" spans="2:37" x14ac:dyDescent="0.2">
      <c r="B28" s="4" t="s">
        <v>83</v>
      </c>
      <c r="C28" s="46">
        <v>56</v>
      </c>
      <c r="D28" s="46">
        <v>55</v>
      </c>
      <c r="E28" s="46">
        <v>71</v>
      </c>
      <c r="F28" s="46">
        <v>71</v>
      </c>
      <c r="G28" s="46">
        <v>58</v>
      </c>
      <c r="H28" s="46">
        <v>67</v>
      </c>
      <c r="I28" s="46">
        <v>74</v>
      </c>
      <c r="J28" s="46">
        <v>82</v>
      </c>
      <c r="K28" s="46">
        <v>79</v>
      </c>
      <c r="L28" s="46">
        <v>74</v>
      </c>
      <c r="M28" s="46">
        <f t="shared" si="4"/>
        <v>687</v>
      </c>
      <c r="R28" s="55"/>
      <c r="S28" s="55"/>
      <c r="T28" s="55"/>
      <c r="U28" s="55"/>
      <c r="V28" s="55"/>
      <c r="W28" s="55"/>
      <c r="X28" s="55"/>
      <c r="Y28" s="55"/>
      <c r="Z28" s="55"/>
      <c r="AA28" s="55"/>
    </row>
    <row r="29" spans="2:37" x14ac:dyDescent="0.2">
      <c r="B29" s="4" t="s">
        <v>146</v>
      </c>
      <c r="C29" s="46">
        <v>2</v>
      </c>
      <c r="D29" s="46">
        <v>3</v>
      </c>
      <c r="E29" s="46">
        <v>3</v>
      </c>
      <c r="F29" s="46">
        <v>3</v>
      </c>
      <c r="G29" s="46">
        <v>2</v>
      </c>
      <c r="H29" s="46">
        <v>7</v>
      </c>
      <c r="I29" s="46">
        <v>4</v>
      </c>
      <c r="J29" s="46">
        <v>6</v>
      </c>
      <c r="K29" s="46" t="s">
        <v>208</v>
      </c>
      <c r="L29" s="46" t="s">
        <v>208</v>
      </c>
      <c r="M29" s="46">
        <f t="shared" si="4"/>
        <v>30</v>
      </c>
      <c r="R29" s="55"/>
      <c r="S29" s="55"/>
      <c r="T29" s="55"/>
      <c r="U29" s="55"/>
      <c r="V29" s="55"/>
      <c r="W29" s="55"/>
      <c r="X29" s="55"/>
      <c r="Y29" s="55"/>
      <c r="Z29" s="55"/>
      <c r="AA29" s="55"/>
    </row>
    <row r="30" spans="2:37" x14ac:dyDescent="0.2">
      <c r="B30" s="4" t="s">
        <v>22</v>
      </c>
      <c r="C30" s="46">
        <v>12</v>
      </c>
      <c r="D30" s="46">
        <v>9</v>
      </c>
      <c r="E30" s="46">
        <v>16</v>
      </c>
      <c r="F30" s="46">
        <v>22</v>
      </c>
      <c r="G30" s="46">
        <v>10</v>
      </c>
      <c r="H30" s="46">
        <v>15</v>
      </c>
      <c r="I30" s="46">
        <v>22</v>
      </c>
      <c r="J30" s="46">
        <v>12</v>
      </c>
      <c r="K30" s="46">
        <v>27</v>
      </c>
      <c r="L30" s="46">
        <v>26</v>
      </c>
      <c r="M30" s="46">
        <f t="shared" si="4"/>
        <v>171</v>
      </c>
      <c r="R30" s="55"/>
      <c r="S30" s="55"/>
      <c r="T30" s="55"/>
      <c r="U30" s="55"/>
      <c r="V30" s="55"/>
      <c r="W30" s="55"/>
      <c r="X30" s="55"/>
      <c r="Y30" s="55"/>
      <c r="Z30" s="55"/>
      <c r="AA30" s="55"/>
    </row>
    <row r="31" spans="2:37" x14ac:dyDescent="0.2">
      <c r="B31" s="4" t="s">
        <v>90</v>
      </c>
      <c r="C31" s="46">
        <v>6</v>
      </c>
      <c r="D31" s="46">
        <v>8</v>
      </c>
      <c r="E31" s="46">
        <v>11</v>
      </c>
      <c r="F31" s="46">
        <v>9</v>
      </c>
      <c r="G31" s="46">
        <v>11</v>
      </c>
      <c r="H31" s="46">
        <v>8</v>
      </c>
      <c r="I31" s="46">
        <v>16</v>
      </c>
      <c r="J31" s="46">
        <v>16</v>
      </c>
      <c r="K31" s="46">
        <v>11</v>
      </c>
      <c r="L31" s="46">
        <v>24</v>
      </c>
      <c r="M31" s="46">
        <f t="shared" si="4"/>
        <v>120</v>
      </c>
      <c r="R31" s="55"/>
      <c r="S31" s="55"/>
      <c r="T31" s="55"/>
      <c r="U31" s="55"/>
      <c r="V31" s="55"/>
      <c r="W31" s="55"/>
      <c r="X31" s="55"/>
      <c r="Y31" s="55"/>
      <c r="Z31" s="55"/>
      <c r="AA31" s="55"/>
    </row>
    <row r="32" spans="2:37" x14ac:dyDescent="0.2">
      <c r="B32" s="42" t="s">
        <v>16</v>
      </c>
      <c r="C32" s="49">
        <f t="shared" ref="C32:L32" si="5">SUM(C24:C31)</f>
        <v>114</v>
      </c>
      <c r="D32" s="49">
        <f t="shared" si="5"/>
        <v>130</v>
      </c>
      <c r="E32" s="49">
        <f t="shared" si="5"/>
        <v>158</v>
      </c>
      <c r="F32" s="49">
        <f t="shared" si="5"/>
        <v>153</v>
      </c>
      <c r="G32" s="49">
        <f t="shared" si="5"/>
        <v>158</v>
      </c>
      <c r="H32" s="49">
        <f t="shared" si="5"/>
        <v>157</v>
      </c>
      <c r="I32" s="49">
        <f t="shared" si="5"/>
        <v>179</v>
      </c>
      <c r="J32" s="49">
        <f t="shared" si="5"/>
        <v>202</v>
      </c>
      <c r="K32" s="49">
        <f t="shared" si="5"/>
        <v>233</v>
      </c>
      <c r="L32" s="49">
        <f t="shared" si="5"/>
        <v>223</v>
      </c>
      <c r="M32" s="52">
        <f t="shared" si="4"/>
        <v>1707</v>
      </c>
    </row>
    <row r="33" spans="2:27" x14ac:dyDescent="0.2">
      <c r="B33" s="41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46"/>
    </row>
    <row r="34" spans="2:27" x14ac:dyDescent="0.2">
      <c r="B34" s="42" t="s">
        <v>87</v>
      </c>
      <c r="C34" s="9">
        <v>2010</v>
      </c>
      <c r="D34" s="9">
        <v>2011</v>
      </c>
      <c r="E34" s="9">
        <v>2012</v>
      </c>
      <c r="F34" s="9">
        <v>2013</v>
      </c>
      <c r="G34" s="9">
        <v>2014</v>
      </c>
      <c r="H34" s="9">
        <v>2015</v>
      </c>
      <c r="I34" s="9">
        <v>2016</v>
      </c>
      <c r="J34" s="9">
        <v>2017</v>
      </c>
      <c r="K34" s="9">
        <v>2018</v>
      </c>
      <c r="L34" s="9">
        <v>2019</v>
      </c>
      <c r="M34" s="10" t="s">
        <v>327</v>
      </c>
    </row>
    <row r="35" spans="2:27" x14ac:dyDescent="0.2">
      <c r="B35" s="67" t="s">
        <v>81</v>
      </c>
      <c r="C35" s="46">
        <v>7</v>
      </c>
      <c r="D35" s="46">
        <v>8</v>
      </c>
      <c r="E35" s="46">
        <v>6</v>
      </c>
      <c r="F35" s="46">
        <v>3</v>
      </c>
      <c r="G35" s="46">
        <v>4</v>
      </c>
      <c r="H35" s="46">
        <v>5</v>
      </c>
      <c r="I35" s="46">
        <v>6</v>
      </c>
      <c r="J35" s="46">
        <v>5</v>
      </c>
      <c r="K35" s="46" t="s">
        <v>209</v>
      </c>
      <c r="L35" s="46" t="s">
        <v>209</v>
      </c>
      <c r="M35" s="46">
        <f t="shared" ref="M35:M41" si="6">SUM(C35:L35)</f>
        <v>44</v>
      </c>
      <c r="W35" s="55"/>
      <c r="X35" s="55"/>
      <c r="Y35" s="55"/>
      <c r="Z35" s="55"/>
      <c r="AA35" s="55"/>
    </row>
    <row r="36" spans="2:27" x14ac:dyDescent="0.2">
      <c r="B36" s="67" t="s">
        <v>147</v>
      </c>
      <c r="C36" s="46">
        <v>93</v>
      </c>
      <c r="D36" s="46">
        <v>87</v>
      </c>
      <c r="E36" s="46">
        <v>103</v>
      </c>
      <c r="F36" s="46">
        <v>115</v>
      </c>
      <c r="G36" s="46">
        <v>75</v>
      </c>
      <c r="H36" s="46">
        <v>98</v>
      </c>
      <c r="I36" s="46">
        <v>97</v>
      </c>
      <c r="J36" s="46" t="s">
        <v>208</v>
      </c>
      <c r="K36" s="46" t="s">
        <v>208</v>
      </c>
      <c r="L36" s="46" t="s">
        <v>208</v>
      </c>
      <c r="M36" s="46">
        <f t="shared" si="6"/>
        <v>668</v>
      </c>
      <c r="W36" s="55"/>
      <c r="X36" s="55"/>
      <c r="Y36" s="55"/>
      <c r="Z36" s="55"/>
      <c r="AA36" s="55"/>
    </row>
    <row r="37" spans="2:27" x14ac:dyDescent="0.2">
      <c r="B37" s="67" t="s">
        <v>148</v>
      </c>
      <c r="C37" s="46" t="s">
        <v>208</v>
      </c>
      <c r="D37" s="46" t="s">
        <v>208</v>
      </c>
      <c r="E37" s="46" t="s">
        <v>208</v>
      </c>
      <c r="F37" s="46" t="s">
        <v>208</v>
      </c>
      <c r="G37" s="46" t="s">
        <v>208</v>
      </c>
      <c r="H37" s="46" t="s">
        <v>208</v>
      </c>
      <c r="I37" s="46" t="s">
        <v>208</v>
      </c>
      <c r="J37" s="46">
        <v>82</v>
      </c>
      <c r="K37" s="46" t="s">
        <v>209</v>
      </c>
      <c r="L37" s="46" t="s">
        <v>209</v>
      </c>
      <c r="M37" s="46">
        <f t="shared" si="6"/>
        <v>82</v>
      </c>
      <c r="W37" s="55"/>
      <c r="X37" s="55"/>
      <c r="Y37" s="55"/>
      <c r="Z37" s="55"/>
      <c r="AA37" s="55"/>
    </row>
    <row r="38" spans="2:27" x14ac:dyDescent="0.2">
      <c r="B38" s="67" t="s">
        <v>107</v>
      </c>
      <c r="C38" s="46">
        <v>19</v>
      </c>
      <c r="D38" s="46">
        <v>25</v>
      </c>
      <c r="E38" s="46">
        <v>28</v>
      </c>
      <c r="F38" s="46">
        <v>32</v>
      </c>
      <c r="G38" s="46">
        <v>26</v>
      </c>
      <c r="H38" s="46">
        <v>21</v>
      </c>
      <c r="I38" s="46">
        <v>24</v>
      </c>
      <c r="J38" s="46">
        <v>23</v>
      </c>
      <c r="K38" s="46" t="s">
        <v>209</v>
      </c>
      <c r="L38" s="46" t="s">
        <v>209</v>
      </c>
      <c r="M38" s="46">
        <f t="shared" si="6"/>
        <v>198</v>
      </c>
      <c r="W38" s="55"/>
      <c r="X38" s="55"/>
      <c r="Y38" s="55"/>
      <c r="Z38" s="55"/>
      <c r="AA38" s="55"/>
    </row>
    <row r="39" spans="2:27" x14ac:dyDescent="0.2">
      <c r="B39" s="67" t="s">
        <v>83</v>
      </c>
      <c r="C39" s="46">
        <v>76</v>
      </c>
      <c r="D39" s="46">
        <v>94</v>
      </c>
      <c r="E39" s="46">
        <v>72</v>
      </c>
      <c r="F39" s="46">
        <v>73</v>
      </c>
      <c r="G39" s="46">
        <v>74</v>
      </c>
      <c r="H39" s="46">
        <v>75</v>
      </c>
      <c r="I39" s="46">
        <v>59</v>
      </c>
      <c r="J39" s="46">
        <v>72</v>
      </c>
      <c r="K39" s="46" t="s">
        <v>209</v>
      </c>
      <c r="L39" s="46" t="s">
        <v>209</v>
      </c>
      <c r="M39" s="46">
        <f t="shared" si="6"/>
        <v>595</v>
      </c>
      <c r="W39" s="55"/>
      <c r="X39" s="55"/>
      <c r="Y39" s="55"/>
      <c r="Z39" s="55"/>
      <c r="AA39" s="55"/>
    </row>
    <row r="40" spans="2:27" x14ac:dyDescent="0.2">
      <c r="B40" s="67" t="s">
        <v>22</v>
      </c>
      <c r="C40" s="46">
        <v>21</v>
      </c>
      <c r="D40" s="46">
        <v>18</v>
      </c>
      <c r="E40" s="46">
        <v>23</v>
      </c>
      <c r="F40" s="46">
        <v>23</v>
      </c>
      <c r="G40" s="46">
        <v>15</v>
      </c>
      <c r="H40" s="46">
        <v>28</v>
      </c>
      <c r="I40" s="46">
        <v>19</v>
      </c>
      <c r="J40" s="46">
        <v>21</v>
      </c>
      <c r="K40" s="46" t="s">
        <v>209</v>
      </c>
      <c r="L40" s="46" t="s">
        <v>209</v>
      </c>
      <c r="M40" s="46">
        <f t="shared" si="6"/>
        <v>168</v>
      </c>
      <c r="W40" s="55"/>
      <c r="X40" s="55"/>
      <c r="Y40" s="55"/>
      <c r="Z40" s="55"/>
      <c r="AA40" s="55"/>
    </row>
    <row r="41" spans="2:27" x14ac:dyDescent="0.2">
      <c r="B41" s="67" t="s">
        <v>90</v>
      </c>
      <c r="C41" s="46">
        <v>21</v>
      </c>
      <c r="D41" s="46">
        <v>22</v>
      </c>
      <c r="E41" s="46">
        <v>19</v>
      </c>
      <c r="F41" s="46">
        <v>19</v>
      </c>
      <c r="G41" s="46">
        <v>22</v>
      </c>
      <c r="H41" s="46">
        <v>19</v>
      </c>
      <c r="I41" s="46">
        <v>22</v>
      </c>
      <c r="J41" s="46">
        <v>19</v>
      </c>
      <c r="K41" s="46" t="s">
        <v>209</v>
      </c>
      <c r="L41" s="46" t="s">
        <v>209</v>
      </c>
      <c r="M41" s="46">
        <f t="shared" si="6"/>
        <v>163</v>
      </c>
      <c r="W41" s="55"/>
      <c r="X41" s="55"/>
      <c r="Y41" s="55"/>
      <c r="Z41" s="55"/>
      <c r="AA41" s="55"/>
    </row>
    <row r="42" spans="2:27" x14ac:dyDescent="0.2">
      <c r="B42" s="42" t="s">
        <v>16</v>
      </c>
      <c r="C42" s="49">
        <f t="shared" ref="C42:J42" si="7">SUM(C35:C41)</f>
        <v>237</v>
      </c>
      <c r="D42" s="49">
        <f t="shared" si="7"/>
        <v>254</v>
      </c>
      <c r="E42" s="49">
        <f t="shared" si="7"/>
        <v>251</v>
      </c>
      <c r="F42" s="49">
        <f t="shared" si="7"/>
        <v>265</v>
      </c>
      <c r="G42" s="49">
        <f t="shared" si="7"/>
        <v>216</v>
      </c>
      <c r="H42" s="49">
        <f t="shared" si="7"/>
        <v>246</v>
      </c>
      <c r="I42" s="49">
        <f t="shared" si="7"/>
        <v>227</v>
      </c>
      <c r="J42" s="49">
        <f t="shared" si="7"/>
        <v>222</v>
      </c>
      <c r="K42" s="49" t="s">
        <v>209</v>
      </c>
      <c r="L42" s="49" t="s">
        <v>209</v>
      </c>
      <c r="M42" s="49">
        <f>SUM(M35:M41)</f>
        <v>1918</v>
      </c>
      <c r="W42" s="55"/>
      <c r="X42" s="55"/>
      <c r="Y42" s="55"/>
      <c r="Z42" s="55"/>
      <c r="AA42" s="55"/>
    </row>
    <row r="43" spans="2:27" x14ac:dyDescent="0.2">
      <c r="B43" s="43" t="s">
        <v>187</v>
      </c>
      <c r="C43" s="16"/>
      <c r="D43" s="16"/>
      <c r="E43" s="16"/>
      <c r="F43" s="27"/>
      <c r="G43" s="27"/>
      <c r="H43" s="27"/>
      <c r="I43" s="27"/>
      <c r="J43" s="27"/>
      <c r="K43" s="27"/>
      <c r="L43" s="27"/>
      <c r="M43" s="27"/>
    </row>
    <row r="44" spans="2:27" ht="11.25" customHeight="1" x14ac:dyDescent="0.2">
      <c r="B44" s="139" t="s">
        <v>140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</row>
    <row r="45" spans="2:27" ht="18" customHeight="1" x14ac:dyDescent="0.2">
      <c r="B45" s="139" t="s">
        <v>344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</row>
    <row r="46" spans="2:27" ht="12.75" customHeight="1" x14ac:dyDescent="0.2"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</row>
    <row r="47" spans="2:27" x14ac:dyDescent="0.2">
      <c r="B47" s="123" t="s">
        <v>61</v>
      </c>
      <c r="C47" s="124"/>
    </row>
    <row r="58" spans="3:13" x14ac:dyDescent="0.2"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spans="3:13" x14ac:dyDescent="0.2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3:13" x14ac:dyDescent="0.2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</row>
    <row r="61" spans="3:13" x14ac:dyDescent="0.2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3:13" x14ac:dyDescent="0.2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3:13" x14ac:dyDescent="0.2"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</row>
    <row r="64" spans="3:13" x14ac:dyDescent="0.2"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</row>
    <row r="65" spans="3:13" x14ac:dyDescent="0.2"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</row>
  </sheetData>
  <mergeCells count="4">
    <mergeCell ref="B47:C47"/>
    <mergeCell ref="B46:M46"/>
    <mergeCell ref="B44:M44"/>
    <mergeCell ref="B45:M45"/>
  </mergeCells>
  <phoneticPr fontId="7" type="noConversion"/>
  <hyperlinks>
    <hyperlink ref="B47:C47" location="Forside!B12" display="Tabeller og figurer"/>
  </hyperlinks>
  <printOptions horizontalCentered="1"/>
  <pageMargins left="0.78740157480314965" right="0.39370078740157483" top="0.98425196850393704" bottom="0.98425196850393704" header="0.51181102362204722" footer="0.51181102362204722"/>
  <pageSetup paperSize="9" orientation="portrait" verticalDpi="1200" r:id="rId1"/>
  <headerFooter alignWithMargins="0"/>
  <ignoredErrors>
    <ignoredError sqref="B2 M4:M22 M26:M32 M24" unlockedFormula="1"/>
    <ignoredError sqref="F11:K11 C21:L21 D32:G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B2:I34"/>
  <sheetViews>
    <sheetView showGridLines="0" showRowColHeaders="0" workbookViewId="0">
      <selection activeCell="B2" sqref="B2"/>
    </sheetView>
  </sheetViews>
  <sheetFormatPr baseColWidth="10" defaultColWidth="8.85546875" defaultRowHeight="11.25" x14ac:dyDescent="0.2"/>
  <cols>
    <col min="1" max="1" width="1.7109375" style="7" customWidth="1"/>
    <col min="2" max="2" width="50.7109375" style="7" customWidth="1"/>
    <col min="3" max="3" width="17.7109375" style="7" customWidth="1"/>
    <col min="4" max="16384" width="8.85546875" style="7"/>
  </cols>
  <sheetData>
    <row r="2" spans="2:9" ht="12.75" x14ac:dyDescent="0.2">
      <c r="B2" s="38" t="str">
        <f>Forside!D14</f>
        <v>Tabell 1  Doktorgrader i Norge 1817-2017 etter utstedende institusjon.</v>
      </c>
      <c r="C2" s="17"/>
    </row>
    <row r="3" spans="2:9" x14ac:dyDescent="0.2">
      <c r="B3" s="109" t="s">
        <v>26</v>
      </c>
      <c r="C3" s="10" t="s">
        <v>228</v>
      </c>
    </row>
    <row r="4" spans="2:9" x14ac:dyDescent="0.2">
      <c r="B4" s="108" t="s">
        <v>200</v>
      </c>
      <c r="C4" s="54">
        <v>11546</v>
      </c>
      <c r="D4" s="55"/>
      <c r="I4" s="23"/>
    </row>
    <row r="5" spans="2:9" x14ac:dyDescent="0.2">
      <c r="B5" s="108" t="s">
        <v>276</v>
      </c>
      <c r="C5" s="54">
        <v>8051</v>
      </c>
      <c r="D5" s="55"/>
      <c r="I5" s="23"/>
    </row>
    <row r="6" spans="2:9" x14ac:dyDescent="0.2">
      <c r="B6" s="108" t="s">
        <v>201</v>
      </c>
      <c r="C6" s="54">
        <v>5316</v>
      </c>
      <c r="D6" s="55"/>
      <c r="I6" s="23"/>
    </row>
    <row r="7" spans="2:9" x14ac:dyDescent="0.2">
      <c r="B7" s="108" t="s">
        <v>275</v>
      </c>
      <c r="C7" s="54">
        <v>2347</v>
      </c>
      <c r="D7" s="55"/>
      <c r="I7" s="23"/>
    </row>
    <row r="8" spans="2:9" x14ac:dyDescent="0.2">
      <c r="B8" s="108" t="s">
        <v>202</v>
      </c>
      <c r="C8" s="54">
        <v>2142</v>
      </c>
      <c r="D8" s="55"/>
      <c r="I8" s="23"/>
    </row>
    <row r="9" spans="2:9" x14ac:dyDescent="0.2">
      <c r="B9" s="108" t="s">
        <v>34</v>
      </c>
      <c r="C9" s="54">
        <v>399</v>
      </c>
      <c r="D9" s="55"/>
      <c r="I9" s="23"/>
    </row>
    <row r="10" spans="2:9" x14ac:dyDescent="0.2">
      <c r="B10" s="108" t="s">
        <v>206</v>
      </c>
      <c r="C10" s="54">
        <v>373</v>
      </c>
      <c r="D10" s="55"/>
      <c r="I10" s="23"/>
    </row>
    <row r="11" spans="2:9" x14ac:dyDescent="0.2">
      <c r="B11" s="108" t="s">
        <v>191</v>
      </c>
      <c r="C11" s="54">
        <v>171</v>
      </c>
      <c r="D11" s="55"/>
      <c r="I11" s="23"/>
    </row>
    <row r="12" spans="2:9" x14ac:dyDescent="0.2">
      <c r="B12" s="7" t="s">
        <v>35</v>
      </c>
      <c r="C12" s="54">
        <v>169</v>
      </c>
      <c r="D12" s="55"/>
      <c r="H12" s="23"/>
      <c r="I12" s="23"/>
    </row>
    <row r="13" spans="2:9" x14ac:dyDescent="0.2">
      <c r="B13" s="108" t="s">
        <v>39</v>
      </c>
      <c r="C13" s="54">
        <v>139</v>
      </c>
      <c r="D13" s="55"/>
      <c r="H13" s="23"/>
      <c r="I13" s="23"/>
    </row>
    <row r="14" spans="2:9" x14ac:dyDescent="0.2">
      <c r="B14" s="104" t="s">
        <v>280</v>
      </c>
      <c r="C14" s="54">
        <v>131</v>
      </c>
      <c r="D14" s="55"/>
      <c r="H14" s="23"/>
      <c r="I14" s="23"/>
    </row>
    <row r="15" spans="2:9" x14ac:dyDescent="0.2">
      <c r="B15" s="108" t="s">
        <v>336</v>
      </c>
      <c r="C15" s="54">
        <v>101</v>
      </c>
      <c r="D15" s="55"/>
      <c r="H15" s="23"/>
      <c r="I15" s="23"/>
    </row>
    <row r="16" spans="2:9" x14ac:dyDescent="0.2">
      <c r="B16" s="108" t="s">
        <v>38</v>
      </c>
      <c r="C16" s="54">
        <v>100</v>
      </c>
      <c r="D16" s="55"/>
      <c r="H16" s="23"/>
      <c r="I16" s="23"/>
    </row>
    <row r="17" spans="2:9" x14ac:dyDescent="0.2">
      <c r="B17" s="108" t="s">
        <v>284</v>
      </c>
      <c r="C17" s="54">
        <v>65</v>
      </c>
      <c r="D17" s="55"/>
      <c r="H17" s="23"/>
      <c r="I17" s="23"/>
    </row>
    <row r="18" spans="2:9" x14ac:dyDescent="0.2">
      <c r="B18" s="7" t="s">
        <v>207</v>
      </c>
      <c r="C18" s="54">
        <v>51</v>
      </c>
      <c r="D18" s="55"/>
      <c r="H18" s="23"/>
      <c r="I18" s="23"/>
    </row>
    <row r="19" spans="2:9" x14ac:dyDescent="0.2">
      <c r="B19" s="108" t="s">
        <v>59</v>
      </c>
      <c r="C19" s="54">
        <v>47</v>
      </c>
      <c r="D19" s="55"/>
      <c r="H19" s="23"/>
      <c r="I19" s="23"/>
    </row>
    <row r="20" spans="2:9" x14ac:dyDescent="0.2">
      <c r="B20" s="108" t="s">
        <v>130</v>
      </c>
      <c r="C20" s="54">
        <v>45</v>
      </c>
      <c r="D20" s="55"/>
      <c r="H20" s="23"/>
      <c r="I20" s="23"/>
    </row>
    <row r="21" spans="2:9" x14ac:dyDescent="0.2">
      <c r="B21" s="108" t="s">
        <v>285</v>
      </c>
      <c r="C21" s="54">
        <v>34</v>
      </c>
      <c r="D21" s="55"/>
      <c r="H21" s="23"/>
      <c r="I21" s="23"/>
    </row>
    <row r="22" spans="2:9" x14ac:dyDescent="0.2">
      <c r="B22" s="108" t="s">
        <v>337</v>
      </c>
      <c r="C22" s="54">
        <v>24</v>
      </c>
      <c r="D22" s="55"/>
      <c r="H22" s="23"/>
      <c r="I22" s="23"/>
    </row>
    <row r="23" spans="2:9" x14ac:dyDescent="0.2">
      <c r="B23" s="7" t="s">
        <v>338</v>
      </c>
      <c r="C23" s="46">
        <v>0</v>
      </c>
      <c r="H23" s="23"/>
      <c r="I23" s="23"/>
    </row>
    <row r="24" spans="2:9" x14ac:dyDescent="0.2">
      <c r="B24" s="108" t="s">
        <v>279</v>
      </c>
      <c r="C24" s="46">
        <v>0</v>
      </c>
      <c r="H24" s="23"/>
      <c r="I24" s="23"/>
    </row>
    <row r="25" spans="2:9" x14ac:dyDescent="0.2">
      <c r="B25" s="109" t="s">
        <v>16</v>
      </c>
      <c r="C25" s="49">
        <f>SUM(C4:C24)</f>
        <v>31251</v>
      </c>
      <c r="D25" s="55"/>
      <c r="H25" s="23"/>
      <c r="I25" s="23"/>
    </row>
    <row r="26" spans="2:9" ht="12.75" x14ac:dyDescent="0.2">
      <c r="B26" s="125" t="s">
        <v>187</v>
      </c>
      <c r="C26" s="126"/>
      <c r="D26" s="55"/>
      <c r="H26" s="23"/>
      <c r="I26" s="23"/>
    </row>
    <row r="27" spans="2:9" x14ac:dyDescent="0.2">
      <c r="H27" s="23"/>
      <c r="I27" s="23"/>
    </row>
    <row r="28" spans="2:9" x14ac:dyDescent="0.2">
      <c r="B28" s="106" t="s">
        <v>61</v>
      </c>
      <c r="C28" s="104"/>
    </row>
    <row r="31" spans="2:9" x14ac:dyDescent="0.2">
      <c r="B31" s="108"/>
    </row>
    <row r="32" spans="2:9" x14ac:dyDescent="0.2">
      <c r="B32" s="108"/>
    </row>
    <row r="33" spans="2:2" x14ac:dyDescent="0.2">
      <c r="B33" s="108"/>
    </row>
    <row r="34" spans="2:2" x14ac:dyDescent="0.2">
      <c r="B34" s="108"/>
    </row>
  </sheetData>
  <sortState ref="B4:C24">
    <sortCondition descending="1" ref="C4:C24"/>
  </sortState>
  <mergeCells count="1">
    <mergeCell ref="B26:C26"/>
  </mergeCells>
  <hyperlinks>
    <hyperlink ref="B28" location="Forside!B12" display="Tabeller og figurer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r:id="rId4" name="Button 1">
              <controlPr defaultSize="0" print="0" autoFill="0" autoLine="0" autoPict="0" macro="[0]!MakroT2T3">
                <anchor moveWithCells="1" siz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3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AA86"/>
  <sheetViews>
    <sheetView showGridLines="0" showRowColHeaders="0" showZeros="0" topLeftCell="A35" workbookViewId="0"/>
  </sheetViews>
  <sheetFormatPr baseColWidth="10" defaultColWidth="8.85546875" defaultRowHeight="11.25" x14ac:dyDescent="0.2"/>
  <cols>
    <col min="1" max="1" width="1.7109375" style="7" customWidth="1"/>
    <col min="2" max="2" width="25.42578125" style="44" customWidth="1"/>
    <col min="3" max="12" width="5.28515625" style="7" customWidth="1"/>
    <col min="13" max="13" width="10.7109375" style="7" customWidth="1"/>
    <col min="14" max="16384" width="8.85546875" style="7"/>
  </cols>
  <sheetData>
    <row r="2" spans="2:13" ht="12.75" x14ac:dyDescent="0.2">
      <c r="B2" s="37" t="str">
        <f>Forside!D41</f>
        <v>Tabell 16  Doktorgrader ved NTNU 1980-2017 etter fakultet.</v>
      </c>
      <c r="C2" s="5"/>
      <c r="D2" s="5"/>
      <c r="E2" s="5"/>
      <c r="F2" s="5"/>
      <c r="G2" s="5"/>
      <c r="H2" s="5"/>
      <c r="I2" s="5"/>
      <c r="J2" s="34"/>
      <c r="K2" s="34"/>
      <c r="L2" s="34"/>
      <c r="M2" s="34"/>
    </row>
    <row r="3" spans="2:13" x14ac:dyDescent="0.2">
      <c r="B3" s="42" t="s">
        <v>105</v>
      </c>
      <c r="C3" s="9">
        <v>1980</v>
      </c>
      <c r="D3" s="9">
        <v>1981</v>
      </c>
      <c r="E3" s="9">
        <v>1982</v>
      </c>
      <c r="F3" s="9">
        <v>1983</v>
      </c>
      <c r="G3" s="9">
        <v>1984</v>
      </c>
      <c r="H3" s="9">
        <v>1985</v>
      </c>
      <c r="I3" s="9">
        <v>1986</v>
      </c>
      <c r="J3" s="9">
        <v>1987</v>
      </c>
      <c r="K3" s="9">
        <v>1988</v>
      </c>
      <c r="L3" s="9">
        <v>1989</v>
      </c>
      <c r="M3" s="10" t="s">
        <v>75</v>
      </c>
    </row>
    <row r="4" spans="2:13" x14ac:dyDescent="0.2">
      <c r="B4" s="4" t="s">
        <v>25</v>
      </c>
      <c r="C4" s="46">
        <v>1</v>
      </c>
      <c r="D4" s="46">
        <v>2</v>
      </c>
      <c r="E4" s="46">
        <v>0</v>
      </c>
      <c r="F4" s="46">
        <v>1</v>
      </c>
      <c r="G4" s="46">
        <v>6</v>
      </c>
      <c r="H4" s="46">
        <v>2</v>
      </c>
      <c r="I4" s="46">
        <v>6</v>
      </c>
      <c r="J4" s="46">
        <v>1</v>
      </c>
      <c r="K4" s="46">
        <v>14</v>
      </c>
      <c r="L4" s="46">
        <v>9</v>
      </c>
      <c r="M4" s="46">
        <f t="shared" ref="M4:M21" si="0">SUM(C4:L4)</f>
        <v>42</v>
      </c>
    </row>
    <row r="5" spans="2:13" x14ac:dyDescent="0.2">
      <c r="B5" s="4" t="s">
        <v>82</v>
      </c>
      <c r="C5" s="46">
        <v>3</v>
      </c>
      <c r="D5" s="46">
        <v>3</v>
      </c>
      <c r="E5" s="46">
        <v>1</v>
      </c>
      <c r="F5" s="46">
        <v>1</v>
      </c>
      <c r="G5" s="46">
        <v>1</v>
      </c>
      <c r="H5" s="46">
        <v>2</v>
      </c>
      <c r="I5" s="46">
        <v>1</v>
      </c>
      <c r="J5" s="46">
        <v>3</v>
      </c>
      <c r="K5" s="46">
        <v>0</v>
      </c>
      <c r="L5" s="46">
        <v>8</v>
      </c>
      <c r="M5" s="46">
        <f t="shared" si="0"/>
        <v>23</v>
      </c>
    </row>
    <row r="6" spans="2:13" x14ac:dyDescent="0.2">
      <c r="B6" s="4" t="s">
        <v>83</v>
      </c>
      <c r="C6" s="46">
        <v>2</v>
      </c>
      <c r="D6" s="46">
        <v>0</v>
      </c>
      <c r="E6" s="46">
        <v>3</v>
      </c>
      <c r="F6" s="46">
        <v>3</v>
      </c>
      <c r="G6" s="46">
        <v>6</v>
      </c>
      <c r="H6" s="46">
        <v>8</v>
      </c>
      <c r="I6" s="46">
        <v>4</v>
      </c>
      <c r="J6" s="46">
        <v>9</v>
      </c>
      <c r="K6" s="46">
        <v>9</v>
      </c>
      <c r="L6" s="46">
        <v>6</v>
      </c>
      <c r="M6" s="46">
        <f t="shared" si="0"/>
        <v>50</v>
      </c>
    </row>
    <row r="7" spans="2:13" hidden="1" x14ac:dyDescent="0.2">
      <c r="B7" s="4" t="s">
        <v>91</v>
      </c>
      <c r="C7" s="46" t="s">
        <v>36</v>
      </c>
      <c r="D7" s="46" t="s">
        <v>36</v>
      </c>
      <c r="E7" s="46" t="s">
        <v>36</v>
      </c>
      <c r="F7" s="46" t="s">
        <v>36</v>
      </c>
      <c r="G7" s="46" t="s">
        <v>36</v>
      </c>
      <c r="H7" s="46" t="s">
        <v>36</v>
      </c>
      <c r="I7" s="46" t="s">
        <v>36</v>
      </c>
      <c r="J7" s="46" t="s">
        <v>36</v>
      </c>
      <c r="K7" s="46" t="s">
        <v>36</v>
      </c>
      <c r="L7" s="46" t="s">
        <v>36</v>
      </c>
      <c r="M7" s="46">
        <f t="shared" si="0"/>
        <v>0</v>
      </c>
    </row>
    <row r="8" spans="2:13" hidden="1" x14ac:dyDescent="0.2">
      <c r="B8" s="4" t="s">
        <v>92</v>
      </c>
      <c r="C8" s="46" t="s">
        <v>36</v>
      </c>
      <c r="D8" s="46" t="s">
        <v>36</v>
      </c>
      <c r="E8" s="46" t="s">
        <v>36</v>
      </c>
      <c r="F8" s="46" t="s">
        <v>36</v>
      </c>
      <c r="G8" s="46" t="s">
        <v>36</v>
      </c>
      <c r="H8" s="46" t="s">
        <v>36</v>
      </c>
      <c r="I8" s="46" t="s">
        <v>36</v>
      </c>
      <c r="J8" s="46" t="s">
        <v>36</v>
      </c>
      <c r="K8" s="46" t="s">
        <v>36</v>
      </c>
      <c r="L8" s="46" t="s">
        <v>36</v>
      </c>
      <c r="M8" s="46">
        <f t="shared" si="0"/>
        <v>0</v>
      </c>
    </row>
    <row r="9" spans="2:13" hidden="1" x14ac:dyDescent="0.2">
      <c r="B9" s="4" t="s">
        <v>93</v>
      </c>
      <c r="C9" s="46" t="s">
        <v>36</v>
      </c>
      <c r="D9" s="46" t="s">
        <v>36</v>
      </c>
      <c r="E9" s="46" t="s">
        <v>36</v>
      </c>
      <c r="F9" s="46" t="s">
        <v>36</v>
      </c>
      <c r="G9" s="46" t="s">
        <v>36</v>
      </c>
      <c r="H9" s="46" t="s">
        <v>36</v>
      </c>
      <c r="I9" s="46" t="s">
        <v>36</v>
      </c>
      <c r="J9" s="46" t="s">
        <v>36</v>
      </c>
      <c r="K9" s="46" t="s">
        <v>36</v>
      </c>
      <c r="L9" s="46" t="s">
        <v>36</v>
      </c>
      <c r="M9" s="46">
        <f t="shared" si="0"/>
        <v>0</v>
      </c>
    </row>
    <row r="10" spans="2:13" hidden="1" x14ac:dyDescent="0.2">
      <c r="B10" s="4" t="s">
        <v>104</v>
      </c>
      <c r="C10" s="46" t="s">
        <v>36</v>
      </c>
      <c r="D10" s="46" t="s">
        <v>36</v>
      </c>
      <c r="E10" s="46" t="s">
        <v>36</v>
      </c>
      <c r="F10" s="46" t="s">
        <v>36</v>
      </c>
      <c r="G10" s="46" t="s">
        <v>36</v>
      </c>
      <c r="H10" s="46" t="s">
        <v>36</v>
      </c>
      <c r="I10" s="46" t="s">
        <v>36</v>
      </c>
      <c r="J10" s="46" t="s">
        <v>36</v>
      </c>
      <c r="K10" s="46" t="s">
        <v>36</v>
      </c>
      <c r="L10" s="46" t="s">
        <v>36</v>
      </c>
      <c r="M10" s="46">
        <f t="shared" si="0"/>
        <v>0</v>
      </c>
    </row>
    <row r="11" spans="2:13" hidden="1" x14ac:dyDescent="0.2">
      <c r="B11" s="4" t="s">
        <v>94</v>
      </c>
      <c r="C11" s="46" t="s">
        <v>36</v>
      </c>
      <c r="D11" s="46" t="s">
        <v>36</v>
      </c>
      <c r="E11" s="46" t="s">
        <v>36</v>
      </c>
      <c r="F11" s="46" t="s">
        <v>36</v>
      </c>
      <c r="G11" s="46" t="s">
        <v>36</v>
      </c>
      <c r="H11" s="46" t="s">
        <v>36</v>
      </c>
      <c r="I11" s="46" t="s">
        <v>36</v>
      </c>
      <c r="J11" s="46" t="s">
        <v>36</v>
      </c>
      <c r="K11" s="46" t="s">
        <v>36</v>
      </c>
      <c r="L11" s="46" t="s">
        <v>36</v>
      </c>
      <c r="M11" s="46">
        <f t="shared" si="0"/>
        <v>0</v>
      </c>
    </row>
    <row r="12" spans="2:13" hidden="1" x14ac:dyDescent="0.2">
      <c r="B12" s="4" t="s">
        <v>95</v>
      </c>
      <c r="C12" s="46" t="s">
        <v>36</v>
      </c>
      <c r="D12" s="46" t="s">
        <v>36</v>
      </c>
      <c r="E12" s="46" t="s">
        <v>36</v>
      </c>
      <c r="F12" s="46" t="s">
        <v>36</v>
      </c>
      <c r="G12" s="46" t="s">
        <v>36</v>
      </c>
      <c r="H12" s="46" t="s">
        <v>36</v>
      </c>
      <c r="I12" s="46" t="s">
        <v>36</v>
      </c>
      <c r="J12" s="46" t="s">
        <v>36</v>
      </c>
      <c r="K12" s="46" t="s">
        <v>36</v>
      </c>
      <c r="L12" s="46" t="s">
        <v>36</v>
      </c>
      <c r="M12" s="46">
        <f t="shared" si="0"/>
        <v>0</v>
      </c>
    </row>
    <row r="13" spans="2:13" hidden="1" x14ac:dyDescent="0.2">
      <c r="B13" s="4" t="s">
        <v>96</v>
      </c>
      <c r="C13" s="46" t="s">
        <v>36</v>
      </c>
      <c r="D13" s="46" t="s">
        <v>36</v>
      </c>
      <c r="E13" s="46" t="s">
        <v>36</v>
      </c>
      <c r="F13" s="46" t="s">
        <v>36</v>
      </c>
      <c r="G13" s="46" t="s">
        <v>36</v>
      </c>
      <c r="H13" s="46" t="s">
        <v>36</v>
      </c>
      <c r="I13" s="46" t="s">
        <v>36</v>
      </c>
      <c r="J13" s="46" t="s">
        <v>36</v>
      </c>
      <c r="K13" s="46" t="s">
        <v>36</v>
      </c>
      <c r="L13" s="46" t="s">
        <v>36</v>
      </c>
      <c r="M13" s="46">
        <f t="shared" si="0"/>
        <v>0</v>
      </c>
    </row>
    <row r="14" spans="2:13" hidden="1" x14ac:dyDescent="0.2">
      <c r="B14" s="4" t="s">
        <v>97</v>
      </c>
      <c r="C14" s="46" t="s">
        <v>36</v>
      </c>
      <c r="D14" s="46" t="s">
        <v>36</v>
      </c>
      <c r="E14" s="46" t="s">
        <v>36</v>
      </c>
      <c r="F14" s="46" t="s">
        <v>36</v>
      </c>
      <c r="G14" s="46" t="s">
        <v>36</v>
      </c>
      <c r="H14" s="46" t="s">
        <v>36</v>
      </c>
      <c r="I14" s="46" t="s">
        <v>36</v>
      </c>
      <c r="J14" s="46" t="s">
        <v>36</v>
      </c>
      <c r="K14" s="46" t="s">
        <v>36</v>
      </c>
      <c r="L14" s="46" t="s">
        <v>36</v>
      </c>
      <c r="M14" s="46">
        <f t="shared" si="0"/>
        <v>0</v>
      </c>
    </row>
    <row r="15" spans="2:13" hidden="1" x14ac:dyDescent="0.2">
      <c r="B15" s="4" t="s">
        <v>98</v>
      </c>
      <c r="C15" s="46" t="s">
        <v>36</v>
      </c>
      <c r="D15" s="46" t="s">
        <v>36</v>
      </c>
      <c r="E15" s="46" t="s">
        <v>36</v>
      </c>
      <c r="F15" s="46" t="s">
        <v>36</v>
      </c>
      <c r="G15" s="46" t="s">
        <v>36</v>
      </c>
      <c r="H15" s="46" t="s">
        <v>36</v>
      </c>
      <c r="I15" s="46" t="s">
        <v>36</v>
      </c>
      <c r="J15" s="46" t="s">
        <v>36</v>
      </c>
      <c r="K15" s="46" t="s">
        <v>36</v>
      </c>
      <c r="L15" s="46" t="s">
        <v>36</v>
      </c>
      <c r="M15" s="46">
        <f t="shared" si="0"/>
        <v>0</v>
      </c>
    </row>
    <row r="16" spans="2:13" hidden="1" x14ac:dyDescent="0.2">
      <c r="B16" s="4" t="s">
        <v>99</v>
      </c>
      <c r="C16" s="46" t="s">
        <v>36</v>
      </c>
      <c r="D16" s="46" t="s">
        <v>36</v>
      </c>
      <c r="E16" s="46" t="s">
        <v>36</v>
      </c>
      <c r="F16" s="46" t="s">
        <v>36</v>
      </c>
      <c r="G16" s="46" t="s">
        <v>36</v>
      </c>
      <c r="H16" s="46" t="s">
        <v>36</v>
      </c>
      <c r="I16" s="46" t="s">
        <v>36</v>
      </c>
      <c r="J16" s="46" t="s">
        <v>36</v>
      </c>
      <c r="K16" s="46" t="s">
        <v>36</v>
      </c>
      <c r="L16" s="46" t="s">
        <v>36</v>
      </c>
      <c r="M16" s="46">
        <f t="shared" si="0"/>
        <v>0</v>
      </c>
    </row>
    <row r="17" spans="2:13" hidden="1" x14ac:dyDescent="0.2">
      <c r="B17" s="4" t="s">
        <v>100</v>
      </c>
      <c r="C17" s="46" t="s">
        <v>36</v>
      </c>
      <c r="D17" s="46" t="s">
        <v>36</v>
      </c>
      <c r="E17" s="46" t="s">
        <v>36</v>
      </c>
      <c r="F17" s="46" t="s">
        <v>36</v>
      </c>
      <c r="G17" s="46" t="s">
        <v>36</v>
      </c>
      <c r="H17" s="46" t="s">
        <v>36</v>
      </c>
      <c r="I17" s="46" t="s">
        <v>36</v>
      </c>
      <c r="J17" s="46" t="s">
        <v>36</v>
      </c>
      <c r="K17" s="46" t="s">
        <v>36</v>
      </c>
      <c r="L17" s="46" t="s">
        <v>36</v>
      </c>
      <c r="M17" s="46">
        <f t="shared" si="0"/>
        <v>0</v>
      </c>
    </row>
    <row r="18" spans="2:13" x14ac:dyDescent="0.2">
      <c r="B18" s="67" t="s">
        <v>22</v>
      </c>
      <c r="C18" s="46">
        <v>1</v>
      </c>
      <c r="D18" s="46">
        <v>1</v>
      </c>
      <c r="E18" s="46">
        <v>1</v>
      </c>
      <c r="F18" s="46">
        <v>2</v>
      </c>
      <c r="G18" s="46">
        <v>0</v>
      </c>
      <c r="H18" s="46">
        <v>1</v>
      </c>
      <c r="I18" s="46">
        <v>0</v>
      </c>
      <c r="J18" s="46">
        <v>2</v>
      </c>
      <c r="K18" s="46">
        <v>0</v>
      </c>
      <c r="L18" s="46">
        <v>4</v>
      </c>
      <c r="M18" s="46">
        <f t="shared" si="0"/>
        <v>12</v>
      </c>
    </row>
    <row r="19" spans="2:13" hidden="1" x14ac:dyDescent="0.2">
      <c r="B19" s="4" t="s">
        <v>101</v>
      </c>
      <c r="C19" s="46" t="s">
        <v>36</v>
      </c>
      <c r="D19" s="46" t="s">
        <v>36</v>
      </c>
      <c r="E19" s="46" t="s">
        <v>36</v>
      </c>
      <c r="F19" s="46" t="s">
        <v>36</v>
      </c>
      <c r="G19" s="46" t="s">
        <v>36</v>
      </c>
      <c r="H19" s="46" t="s">
        <v>36</v>
      </c>
      <c r="I19" s="46" t="s">
        <v>36</v>
      </c>
      <c r="J19" s="46" t="s">
        <v>36</v>
      </c>
      <c r="K19" s="46" t="s">
        <v>36</v>
      </c>
      <c r="L19" s="46" t="s">
        <v>36</v>
      </c>
      <c r="M19" s="46">
        <f t="shared" si="0"/>
        <v>0</v>
      </c>
    </row>
    <row r="20" spans="2:13" x14ac:dyDescent="0.2">
      <c r="B20" s="4" t="s">
        <v>102</v>
      </c>
      <c r="C20" s="46">
        <v>58</v>
      </c>
      <c r="D20" s="46">
        <v>51</v>
      </c>
      <c r="E20" s="46">
        <v>47</v>
      </c>
      <c r="F20" s="46">
        <v>49</v>
      </c>
      <c r="G20" s="46">
        <v>42</v>
      </c>
      <c r="H20" s="46">
        <v>54</v>
      </c>
      <c r="I20" s="46">
        <v>46</v>
      </c>
      <c r="J20" s="46">
        <v>57</v>
      </c>
      <c r="K20" s="46">
        <v>47</v>
      </c>
      <c r="L20" s="46">
        <v>84</v>
      </c>
      <c r="M20" s="46">
        <f t="shared" si="0"/>
        <v>535</v>
      </c>
    </row>
    <row r="21" spans="2:13" x14ac:dyDescent="0.2">
      <c r="B21" s="42" t="s">
        <v>16</v>
      </c>
      <c r="C21" s="49">
        <f t="shared" ref="C21:L21" si="1">SUM(C4:C20)</f>
        <v>65</v>
      </c>
      <c r="D21" s="49">
        <f t="shared" si="1"/>
        <v>57</v>
      </c>
      <c r="E21" s="49">
        <f t="shared" si="1"/>
        <v>52</v>
      </c>
      <c r="F21" s="49">
        <f t="shared" si="1"/>
        <v>56</v>
      </c>
      <c r="G21" s="49">
        <f t="shared" si="1"/>
        <v>55</v>
      </c>
      <c r="H21" s="49">
        <f t="shared" si="1"/>
        <v>67</v>
      </c>
      <c r="I21" s="49">
        <f t="shared" si="1"/>
        <v>57</v>
      </c>
      <c r="J21" s="49">
        <f t="shared" si="1"/>
        <v>72</v>
      </c>
      <c r="K21" s="49">
        <f t="shared" si="1"/>
        <v>70</v>
      </c>
      <c r="L21" s="49">
        <f t="shared" si="1"/>
        <v>111</v>
      </c>
      <c r="M21" s="52">
        <f t="shared" si="0"/>
        <v>662</v>
      </c>
    </row>
    <row r="22" spans="2:13" x14ac:dyDescent="0.2">
      <c r="B22" s="4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x14ac:dyDescent="0.2">
      <c r="B23" s="42" t="s">
        <v>105</v>
      </c>
      <c r="C23" s="9">
        <v>1990</v>
      </c>
      <c r="D23" s="9">
        <v>1991</v>
      </c>
      <c r="E23" s="9">
        <v>1992</v>
      </c>
      <c r="F23" s="9">
        <v>1993</v>
      </c>
      <c r="G23" s="9">
        <v>1994</v>
      </c>
      <c r="H23" s="9">
        <v>1995</v>
      </c>
      <c r="I23" s="9">
        <v>1996</v>
      </c>
      <c r="J23" s="9">
        <v>1997</v>
      </c>
      <c r="K23" s="9">
        <v>1998</v>
      </c>
      <c r="L23" s="9">
        <v>1999</v>
      </c>
      <c r="M23" s="10" t="s">
        <v>76</v>
      </c>
    </row>
    <row r="24" spans="2:13" x14ac:dyDescent="0.2">
      <c r="B24" s="4" t="s">
        <v>25</v>
      </c>
      <c r="C24" s="46">
        <v>13</v>
      </c>
      <c r="D24" s="46">
        <v>8</v>
      </c>
      <c r="E24" s="46">
        <v>9</v>
      </c>
      <c r="F24" s="46">
        <v>10</v>
      </c>
      <c r="G24" s="46">
        <v>12</v>
      </c>
      <c r="H24" s="46">
        <v>6</v>
      </c>
      <c r="I24" s="46">
        <v>14</v>
      </c>
      <c r="J24" s="46">
        <v>8</v>
      </c>
      <c r="K24" s="46">
        <v>9</v>
      </c>
      <c r="L24" s="46">
        <v>17</v>
      </c>
      <c r="M24" s="46">
        <f t="shared" ref="M24:M41" si="2">SUM(C24:L24)</f>
        <v>106</v>
      </c>
    </row>
    <row r="25" spans="2:13" x14ac:dyDescent="0.2">
      <c r="B25" s="4" t="s">
        <v>82</v>
      </c>
      <c r="C25" s="46">
        <v>2</v>
      </c>
      <c r="D25" s="46">
        <v>9</v>
      </c>
      <c r="E25" s="46">
        <v>0</v>
      </c>
      <c r="F25" s="46">
        <v>8</v>
      </c>
      <c r="G25" s="46">
        <v>7</v>
      </c>
      <c r="H25" s="46">
        <v>10</v>
      </c>
      <c r="I25" s="46">
        <v>8</v>
      </c>
      <c r="J25" s="46">
        <v>12</v>
      </c>
      <c r="K25" s="46">
        <v>8</v>
      </c>
      <c r="L25" s="46">
        <v>7</v>
      </c>
      <c r="M25" s="46">
        <f t="shared" si="2"/>
        <v>71</v>
      </c>
    </row>
    <row r="26" spans="2:13" x14ac:dyDescent="0.2">
      <c r="B26" s="4" t="s">
        <v>83</v>
      </c>
      <c r="C26" s="46">
        <v>13</v>
      </c>
      <c r="D26" s="46">
        <v>15</v>
      </c>
      <c r="E26" s="46">
        <v>11</v>
      </c>
      <c r="F26" s="46">
        <v>18</v>
      </c>
      <c r="G26" s="46">
        <v>20</v>
      </c>
      <c r="H26" s="46">
        <v>16</v>
      </c>
      <c r="I26" s="46" t="s">
        <v>208</v>
      </c>
      <c r="J26" s="46" t="s">
        <v>208</v>
      </c>
      <c r="K26" s="46" t="s">
        <v>208</v>
      </c>
      <c r="L26" s="46" t="s">
        <v>208</v>
      </c>
      <c r="M26" s="46">
        <f t="shared" si="2"/>
        <v>93</v>
      </c>
    </row>
    <row r="27" spans="2:13" hidden="1" x14ac:dyDescent="0.2">
      <c r="B27" s="4" t="s">
        <v>91</v>
      </c>
      <c r="C27" s="46" t="s">
        <v>208</v>
      </c>
      <c r="D27" s="46" t="s">
        <v>208</v>
      </c>
      <c r="E27" s="46" t="s">
        <v>208</v>
      </c>
      <c r="F27" s="46" t="s">
        <v>208</v>
      </c>
      <c r="G27" s="46" t="s">
        <v>208</v>
      </c>
      <c r="H27" s="46" t="s">
        <v>208</v>
      </c>
      <c r="I27" s="46" t="s">
        <v>208</v>
      </c>
      <c r="J27" s="46" t="s">
        <v>208</v>
      </c>
      <c r="K27" s="46" t="s">
        <v>208</v>
      </c>
      <c r="L27" s="46" t="s">
        <v>208</v>
      </c>
      <c r="M27" s="46">
        <f t="shared" si="2"/>
        <v>0</v>
      </c>
    </row>
    <row r="28" spans="2:13" x14ac:dyDescent="0.2">
      <c r="B28" s="4" t="s">
        <v>92</v>
      </c>
      <c r="C28" s="46" t="s">
        <v>208</v>
      </c>
      <c r="D28" s="46" t="s">
        <v>208</v>
      </c>
      <c r="E28" s="46" t="s">
        <v>208</v>
      </c>
      <c r="F28" s="46" t="s">
        <v>208</v>
      </c>
      <c r="G28" s="46" t="s">
        <v>208</v>
      </c>
      <c r="H28" s="46" t="s">
        <v>208</v>
      </c>
      <c r="I28" s="46">
        <v>0</v>
      </c>
      <c r="J28" s="46">
        <v>34</v>
      </c>
      <c r="K28" s="46">
        <v>19</v>
      </c>
      <c r="L28" s="46">
        <v>19</v>
      </c>
      <c r="M28" s="46">
        <f t="shared" si="2"/>
        <v>72</v>
      </c>
    </row>
    <row r="29" spans="2:13" x14ac:dyDescent="0.2">
      <c r="B29" s="4" t="s">
        <v>93</v>
      </c>
      <c r="C29" s="46" t="s">
        <v>208</v>
      </c>
      <c r="D29" s="46" t="s">
        <v>208</v>
      </c>
      <c r="E29" s="46" t="s">
        <v>208</v>
      </c>
      <c r="F29" s="46" t="s">
        <v>208</v>
      </c>
      <c r="G29" s="46" t="s">
        <v>208</v>
      </c>
      <c r="H29" s="46" t="s">
        <v>208</v>
      </c>
      <c r="I29" s="46">
        <v>10</v>
      </c>
      <c r="J29" s="46">
        <v>49</v>
      </c>
      <c r="K29" s="46">
        <v>45</v>
      </c>
      <c r="L29" s="46">
        <v>52</v>
      </c>
      <c r="M29" s="46">
        <f t="shared" si="2"/>
        <v>156</v>
      </c>
    </row>
    <row r="30" spans="2:13" x14ac:dyDescent="0.2">
      <c r="B30" s="67" t="s">
        <v>197</v>
      </c>
      <c r="C30" s="46" t="s">
        <v>208</v>
      </c>
      <c r="D30" s="46" t="s">
        <v>208</v>
      </c>
      <c r="E30" s="46" t="s">
        <v>208</v>
      </c>
      <c r="F30" s="46" t="s">
        <v>208</v>
      </c>
      <c r="G30" s="46" t="s">
        <v>208</v>
      </c>
      <c r="H30" s="46" t="s">
        <v>208</v>
      </c>
      <c r="I30" s="46" t="s">
        <v>208</v>
      </c>
      <c r="J30" s="46">
        <v>1</v>
      </c>
      <c r="K30" s="46">
        <v>4</v>
      </c>
      <c r="L30" s="46">
        <v>1</v>
      </c>
      <c r="M30" s="46">
        <f t="shared" si="2"/>
        <v>6</v>
      </c>
    </row>
    <row r="31" spans="2:13" hidden="1" x14ac:dyDescent="0.2">
      <c r="B31" s="4" t="s">
        <v>94</v>
      </c>
      <c r="C31" s="46" t="s">
        <v>208</v>
      </c>
      <c r="D31" s="46" t="s">
        <v>208</v>
      </c>
      <c r="E31" s="46" t="s">
        <v>208</v>
      </c>
      <c r="F31" s="46" t="s">
        <v>208</v>
      </c>
      <c r="G31" s="46" t="s">
        <v>208</v>
      </c>
      <c r="H31" s="46" t="s">
        <v>208</v>
      </c>
      <c r="I31" s="46" t="s">
        <v>208</v>
      </c>
      <c r="J31" s="46" t="s">
        <v>208</v>
      </c>
      <c r="K31" s="46" t="s">
        <v>208</v>
      </c>
      <c r="L31" s="46" t="s">
        <v>208</v>
      </c>
      <c r="M31" s="46">
        <f t="shared" si="2"/>
        <v>0</v>
      </c>
    </row>
    <row r="32" spans="2:13" x14ac:dyDescent="0.2">
      <c r="B32" s="4" t="s">
        <v>95</v>
      </c>
      <c r="C32" s="46" t="s">
        <v>208</v>
      </c>
      <c r="D32" s="46" t="s">
        <v>208</v>
      </c>
      <c r="E32" s="46" t="s">
        <v>208</v>
      </c>
      <c r="F32" s="46" t="s">
        <v>208</v>
      </c>
      <c r="G32" s="46" t="s">
        <v>208</v>
      </c>
      <c r="H32" s="46" t="s">
        <v>208</v>
      </c>
      <c r="I32" s="46" t="s">
        <v>208</v>
      </c>
      <c r="J32" s="46">
        <v>10</v>
      </c>
      <c r="K32" s="46">
        <v>19</v>
      </c>
      <c r="L32" s="46">
        <v>20</v>
      </c>
      <c r="M32" s="46">
        <f t="shared" si="2"/>
        <v>49</v>
      </c>
    </row>
    <row r="33" spans="2:13" hidden="1" x14ac:dyDescent="0.2">
      <c r="B33" s="4" t="s">
        <v>96</v>
      </c>
      <c r="C33" s="46" t="s">
        <v>208</v>
      </c>
      <c r="D33" s="46" t="s">
        <v>208</v>
      </c>
      <c r="E33" s="46" t="s">
        <v>208</v>
      </c>
      <c r="F33" s="46" t="s">
        <v>208</v>
      </c>
      <c r="G33" s="46" t="s">
        <v>208</v>
      </c>
      <c r="H33" s="46" t="s">
        <v>208</v>
      </c>
      <c r="I33" s="46" t="s">
        <v>208</v>
      </c>
      <c r="J33" s="46" t="s">
        <v>208</v>
      </c>
      <c r="K33" s="46" t="s">
        <v>208</v>
      </c>
      <c r="L33" s="46" t="s">
        <v>208</v>
      </c>
      <c r="M33" s="46">
        <f t="shared" si="2"/>
        <v>0</v>
      </c>
    </row>
    <row r="34" spans="2:13" x14ac:dyDescent="0.2">
      <c r="B34" s="4" t="s">
        <v>97</v>
      </c>
      <c r="C34" s="46" t="s">
        <v>208</v>
      </c>
      <c r="D34" s="46" t="s">
        <v>208</v>
      </c>
      <c r="E34" s="46" t="s">
        <v>208</v>
      </c>
      <c r="F34" s="46" t="s">
        <v>208</v>
      </c>
      <c r="G34" s="46" t="s">
        <v>208</v>
      </c>
      <c r="H34" s="46" t="s">
        <v>208</v>
      </c>
      <c r="I34" s="46" t="s">
        <v>208</v>
      </c>
      <c r="J34" s="46">
        <v>21</v>
      </c>
      <c r="K34" s="46">
        <v>24</v>
      </c>
      <c r="L34" s="46">
        <v>14</v>
      </c>
      <c r="M34" s="46">
        <f t="shared" si="2"/>
        <v>59</v>
      </c>
    </row>
    <row r="35" spans="2:13" x14ac:dyDescent="0.2">
      <c r="B35" s="4" t="s">
        <v>98</v>
      </c>
      <c r="C35" s="46" t="s">
        <v>208</v>
      </c>
      <c r="D35" s="46" t="s">
        <v>208</v>
      </c>
      <c r="E35" s="46" t="s">
        <v>208</v>
      </c>
      <c r="F35" s="46" t="s">
        <v>208</v>
      </c>
      <c r="G35" s="46" t="s">
        <v>208</v>
      </c>
      <c r="H35" s="46" t="s">
        <v>208</v>
      </c>
      <c r="I35" s="46" t="s">
        <v>208</v>
      </c>
      <c r="J35" s="46">
        <v>6</v>
      </c>
      <c r="K35" s="46">
        <v>10</v>
      </c>
      <c r="L35" s="46">
        <v>10</v>
      </c>
      <c r="M35" s="46">
        <f t="shared" si="2"/>
        <v>26</v>
      </c>
    </row>
    <row r="36" spans="2:13" x14ac:dyDescent="0.2">
      <c r="B36" s="4" t="s">
        <v>99</v>
      </c>
      <c r="C36" s="46" t="s">
        <v>208</v>
      </c>
      <c r="D36" s="46" t="s">
        <v>208</v>
      </c>
      <c r="E36" s="46" t="s">
        <v>208</v>
      </c>
      <c r="F36" s="46" t="s">
        <v>208</v>
      </c>
      <c r="G36" s="46" t="s">
        <v>208</v>
      </c>
      <c r="H36" s="46" t="s">
        <v>208</v>
      </c>
      <c r="I36" s="46" t="s">
        <v>208</v>
      </c>
      <c r="J36" s="46">
        <v>6</v>
      </c>
      <c r="K36" s="46">
        <v>5</v>
      </c>
      <c r="L36" s="46">
        <v>11</v>
      </c>
      <c r="M36" s="46">
        <f t="shared" si="2"/>
        <v>22</v>
      </c>
    </row>
    <row r="37" spans="2:13" x14ac:dyDescent="0.2">
      <c r="B37" s="4" t="s">
        <v>100</v>
      </c>
      <c r="C37" s="46" t="s">
        <v>208</v>
      </c>
      <c r="D37" s="46" t="s">
        <v>208</v>
      </c>
      <c r="E37" s="46" t="s">
        <v>208</v>
      </c>
      <c r="F37" s="46" t="s">
        <v>208</v>
      </c>
      <c r="G37" s="46" t="s">
        <v>208</v>
      </c>
      <c r="H37" s="46" t="s">
        <v>208</v>
      </c>
      <c r="I37" s="46" t="s">
        <v>208</v>
      </c>
      <c r="J37" s="46">
        <v>23</v>
      </c>
      <c r="K37" s="46">
        <v>27</v>
      </c>
      <c r="L37" s="46">
        <v>17</v>
      </c>
      <c r="M37" s="46">
        <f t="shared" si="2"/>
        <v>67</v>
      </c>
    </row>
    <row r="38" spans="2:13" x14ac:dyDescent="0.2">
      <c r="B38" s="67" t="s">
        <v>103</v>
      </c>
      <c r="C38" s="46">
        <v>2</v>
      </c>
      <c r="D38" s="46">
        <v>3</v>
      </c>
      <c r="E38" s="46">
        <v>6</v>
      </c>
      <c r="F38" s="46">
        <v>3</v>
      </c>
      <c r="G38" s="46">
        <v>10</v>
      </c>
      <c r="H38" s="46">
        <v>11</v>
      </c>
      <c r="I38" s="46">
        <v>8</v>
      </c>
      <c r="J38" s="46">
        <v>10</v>
      </c>
      <c r="K38" s="46">
        <v>19</v>
      </c>
      <c r="L38" s="46">
        <v>24</v>
      </c>
      <c r="M38" s="46">
        <f t="shared" si="2"/>
        <v>96</v>
      </c>
    </row>
    <row r="39" spans="2:13" x14ac:dyDescent="0.2">
      <c r="B39" s="67" t="s">
        <v>198</v>
      </c>
      <c r="C39" s="46"/>
      <c r="D39" s="46"/>
      <c r="E39" s="46"/>
      <c r="F39" s="46" t="s">
        <v>208</v>
      </c>
      <c r="G39" s="46" t="s">
        <v>208</v>
      </c>
      <c r="H39" s="46" t="s">
        <v>208</v>
      </c>
      <c r="I39" s="46" t="s">
        <v>208</v>
      </c>
      <c r="J39" s="46">
        <v>5</v>
      </c>
      <c r="K39" s="46">
        <v>5</v>
      </c>
      <c r="L39" s="46">
        <v>4</v>
      </c>
      <c r="M39" s="46">
        <f t="shared" si="2"/>
        <v>14</v>
      </c>
    </row>
    <row r="40" spans="2:13" x14ac:dyDescent="0.2">
      <c r="B40" s="4" t="s">
        <v>102</v>
      </c>
      <c r="C40" s="46">
        <v>97</v>
      </c>
      <c r="D40" s="46">
        <v>79</v>
      </c>
      <c r="E40" s="46">
        <v>94</v>
      </c>
      <c r="F40" s="46">
        <v>135</v>
      </c>
      <c r="G40" s="46">
        <v>132</v>
      </c>
      <c r="H40" s="46">
        <v>130</v>
      </c>
      <c r="I40" s="46">
        <v>132</v>
      </c>
      <c r="J40" s="46" t="s">
        <v>208</v>
      </c>
      <c r="K40" s="46" t="s">
        <v>208</v>
      </c>
      <c r="L40" s="46" t="s">
        <v>208</v>
      </c>
      <c r="M40" s="46">
        <f t="shared" si="2"/>
        <v>799</v>
      </c>
    </row>
    <row r="41" spans="2:13" x14ac:dyDescent="0.2">
      <c r="B41" s="42" t="s">
        <v>16</v>
      </c>
      <c r="C41" s="49">
        <f t="shared" ref="C41:L41" si="3">SUM(C24:C40)</f>
        <v>127</v>
      </c>
      <c r="D41" s="49">
        <f t="shared" si="3"/>
        <v>114</v>
      </c>
      <c r="E41" s="49">
        <f t="shared" si="3"/>
        <v>120</v>
      </c>
      <c r="F41" s="49">
        <f t="shared" si="3"/>
        <v>174</v>
      </c>
      <c r="G41" s="49">
        <f t="shared" si="3"/>
        <v>181</v>
      </c>
      <c r="H41" s="49">
        <f t="shared" si="3"/>
        <v>173</v>
      </c>
      <c r="I41" s="49">
        <f t="shared" si="3"/>
        <v>172</v>
      </c>
      <c r="J41" s="49">
        <f t="shared" si="3"/>
        <v>185</v>
      </c>
      <c r="K41" s="49">
        <f t="shared" si="3"/>
        <v>194</v>
      </c>
      <c r="L41" s="49">
        <f t="shared" si="3"/>
        <v>196</v>
      </c>
      <c r="M41" s="52">
        <f t="shared" si="2"/>
        <v>1636</v>
      </c>
    </row>
    <row r="42" spans="2:13" x14ac:dyDescent="0.2">
      <c r="B42" s="4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x14ac:dyDescent="0.2">
      <c r="B43" s="42" t="s">
        <v>105</v>
      </c>
      <c r="C43" s="9">
        <v>2000</v>
      </c>
      <c r="D43" s="9">
        <v>2001</v>
      </c>
      <c r="E43" s="9">
        <v>2002</v>
      </c>
      <c r="F43" s="9">
        <v>2003</v>
      </c>
      <c r="G43" s="9">
        <v>2004</v>
      </c>
      <c r="H43" s="9">
        <v>2005</v>
      </c>
      <c r="I43" s="9">
        <v>2006</v>
      </c>
      <c r="J43" s="9">
        <v>2007</v>
      </c>
      <c r="K43" s="9">
        <v>2008</v>
      </c>
      <c r="L43" s="9">
        <v>2009</v>
      </c>
      <c r="M43" s="10" t="s">
        <v>167</v>
      </c>
    </row>
    <row r="44" spans="2:13" x14ac:dyDescent="0.2">
      <c r="B44" s="4" t="s">
        <v>25</v>
      </c>
      <c r="C44" s="53">
        <v>19</v>
      </c>
      <c r="D44" s="53">
        <v>23</v>
      </c>
      <c r="E44" s="53">
        <v>15</v>
      </c>
      <c r="F44" s="53">
        <v>19</v>
      </c>
      <c r="G44" s="53">
        <v>13</v>
      </c>
      <c r="H44" s="53">
        <v>21</v>
      </c>
      <c r="I44" s="53">
        <v>29</v>
      </c>
      <c r="J44" s="53">
        <v>34</v>
      </c>
      <c r="K44" s="53">
        <v>49</v>
      </c>
      <c r="L44" s="53">
        <v>40</v>
      </c>
      <c r="M44" s="46">
        <f t="shared" ref="M44:M56" si="4">SUM(C44:L44)</f>
        <v>262</v>
      </c>
    </row>
    <row r="45" spans="2:13" x14ac:dyDescent="0.2">
      <c r="B45" s="67" t="s">
        <v>178</v>
      </c>
      <c r="C45" s="53">
        <v>9</v>
      </c>
      <c r="D45" s="53">
        <v>13</v>
      </c>
      <c r="E45" s="53">
        <v>16</v>
      </c>
      <c r="F45" s="53">
        <v>20</v>
      </c>
      <c r="G45" s="53">
        <v>11</v>
      </c>
      <c r="H45" s="53">
        <v>15</v>
      </c>
      <c r="I45" s="53">
        <v>28</v>
      </c>
      <c r="J45" s="53">
        <v>14</v>
      </c>
      <c r="K45" s="53">
        <v>21</v>
      </c>
      <c r="L45" s="53">
        <v>14</v>
      </c>
      <c r="M45" s="46">
        <f t="shared" si="4"/>
        <v>161</v>
      </c>
    </row>
    <row r="46" spans="2:13" ht="11.25" hidden="1" customHeight="1" x14ac:dyDescent="0.2">
      <c r="B46" s="4" t="s">
        <v>83</v>
      </c>
      <c r="C46" s="53" t="s">
        <v>208</v>
      </c>
      <c r="D46" s="53" t="s">
        <v>208</v>
      </c>
      <c r="E46" s="53" t="s">
        <v>208</v>
      </c>
      <c r="F46" s="53" t="s">
        <v>208</v>
      </c>
      <c r="G46" s="53" t="s">
        <v>208</v>
      </c>
      <c r="H46" s="53"/>
      <c r="I46" s="53"/>
      <c r="J46" s="53"/>
      <c r="K46" s="53"/>
      <c r="L46" s="53"/>
      <c r="M46" s="46">
        <f t="shared" si="4"/>
        <v>0</v>
      </c>
    </row>
    <row r="47" spans="2:13" x14ac:dyDescent="0.2">
      <c r="B47" s="4" t="s">
        <v>91</v>
      </c>
      <c r="C47" s="46" t="s">
        <v>208</v>
      </c>
      <c r="D47" s="46" t="s">
        <v>208</v>
      </c>
      <c r="E47" s="53">
        <v>52</v>
      </c>
      <c r="F47" s="53">
        <v>48</v>
      </c>
      <c r="G47" s="53">
        <v>52</v>
      </c>
      <c r="H47" s="53">
        <v>62</v>
      </c>
      <c r="I47" s="53">
        <v>58</v>
      </c>
      <c r="J47" s="53">
        <v>50</v>
      </c>
      <c r="K47" s="53">
        <v>63</v>
      </c>
      <c r="L47" s="53">
        <v>68</v>
      </c>
      <c r="M47" s="46">
        <f t="shared" si="4"/>
        <v>453</v>
      </c>
    </row>
    <row r="48" spans="2:13" x14ac:dyDescent="0.2">
      <c r="B48" s="4" t="s">
        <v>92</v>
      </c>
      <c r="C48" s="53">
        <v>18</v>
      </c>
      <c r="D48" s="53">
        <v>19</v>
      </c>
      <c r="E48" s="46" t="s">
        <v>208</v>
      </c>
      <c r="F48" s="46" t="s">
        <v>208</v>
      </c>
      <c r="G48" s="46" t="s">
        <v>208</v>
      </c>
      <c r="H48" s="46" t="s">
        <v>208</v>
      </c>
      <c r="I48" s="46" t="s">
        <v>208</v>
      </c>
      <c r="J48" s="46" t="s">
        <v>208</v>
      </c>
      <c r="K48" s="46" t="s">
        <v>208</v>
      </c>
      <c r="L48" s="46" t="s">
        <v>208</v>
      </c>
      <c r="M48" s="46">
        <f t="shared" si="4"/>
        <v>37</v>
      </c>
    </row>
    <row r="49" spans="2:27" x14ac:dyDescent="0.2">
      <c r="B49" s="4" t="s">
        <v>93</v>
      </c>
      <c r="C49" s="53">
        <v>49</v>
      </c>
      <c r="D49" s="53">
        <v>37</v>
      </c>
      <c r="E49" s="46" t="s">
        <v>208</v>
      </c>
      <c r="F49" s="46" t="s">
        <v>208</v>
      </c>
      <c r="G49" s="46" t="s">
        <v>208</v>
      </c>
      <c r="H49" s="46" t="s">
        <v>208</v>
      </c>
      <c r="I49" s="46" t="s">
        <v>208</v>
      </c>
      <c r="J49" s="46" t="s">
        <v>208</v>
      </c>
      <c r="K49" s="46" t="s">
        <v>208</v>
      </c>
      <c r="L49" s="46" t="s">
        <v>208</v>
      </c>
      <c r="M49" s="46">
        <f t="shared" si="4"/>
        <v>86</v>
      </c>
    </row>
    <row r="50" spans="2:27" x14ac:dyDescent="0.2">
      <c r="B50" s="67" t="s">
        <v>177</v>
      </c>
      <c r="C50" s="53">
        <v>2</v>
      </c>
      <c r="D50" s="53">
        <v>5</v>
      </c>
      <c r="E50" s="53">
        <v>5</v>
      </c>
      <c r="F50" s="53">
        <v>6</v>
      </c>
      <c r="G50" s="53">
        <v>3</v>
      </c>
      <c r="H50" s="53">
        <v>3</v>
      </c>
      <c r="I50" s="53">
        <v>4</v>
      </c>
      <c r="J50" s="53">
        <v>2</v>
      </c>
      <c r="K50" s="53">
        <v>5</v>
      </c>
      <c r="L50" s="53">
        <v>3</v>
      </c>
      <c r="M50" s="46">
        <f t="shared" si="4"/>
        <v>38</v>
      </c>
    </row>
    <row r="51" spans="2:27" x14ac:dyDescent="0.2">
      <c r="B51" s="4" t="s">
        <v>94</v>
      </c>
      <c r="C51" s="46" t="s">
        <v>208</v>
      </c>
      <c r="D51" s="46" t="s">
        <v>208</v>
      </c>
      <c r="E51" s="53">
        <v>65</v>
      </c>
      <c r="F51" s="53">
        <v>45</v>
      </c>
      <c r="G51" s="53">
        <v>51</v>
      </c>
      <c r="H51" s="53">
        <v>58</v>
      </c>
      <c r="I51" s="53">
        <v>52</v>
      </c>
      <c r="J51" s="53">
        <v>63</v>
      </c>
      <c r="K51" s="53">
        <v>62</v>
      </c>
      <c r="L51" s="53">
        <v>52</v>
      </c>
      <c r="M51" s="46">
        <f t="shared" si="4"/>
        <v>448</v>
      </c>
    </row>
    <row r="52" spans="2:27" x14ac:dyDescent="0.2">
      <c r="B52" s="4" t="s">
        <v>95</v>
      </c>
      <c r="C52" s="53">
        <v>19</v>
      </c>
      <c r="D52" s="53">
        <v>9</v>
      </c>
      <c r="E52" s="46" t="s">
        <v>208</v>
      </c>
      <c r="F52" s="46" t="s">
        <v>208</v>
      </c>
      <c r="G52" s="46" t="s">
        <v>208</v>
      </c>
      <c r="H52" s="46" t="s">
        <v>208</v>
      </c>
      <c r="I52" s="46" t="s">
        <v>208</v>
      </c>
      <c r="J52" s="46" t="s">
        <v>208</v>
      </c>
      <c r="K52" s="46" t="s">
        <v>208</v>
      </c>
      <c r="L52" s="46" t="s">
        <v>208</v>
      </c>
      <c r="M52" s="46">
        <f t="shared" si="4"/>
        <v>28</v>
      </c>
    </row>
    <row r="53" spans="2:27" x14ac:dyDescent="0.2">
      <c r="B53" s="4" t="s">
        <v>96</v>
      </c>
      <c r="C53" s="46"/>
      <c r="D53" s="46"/>
      <c r="E53" s="53">
        <v>30</v>
      </c>
      <c r="F53" s="53">
        <v>28</v>
      </c>
      <c r="G53" s="53">
        <v>35</v>
      </c>
      <c r="H53" s="53">
        <v>29</v>
      </c>
      <c r="I53" s="53">
        <v>40</v>
      </c>
      <c r="J53" s="53">
        <v>53</v>
      </c>
      <c r="K53" s="53">
        <v>56</v>
      </c>
      <c r="L53" s="53">
        <v>44</v>
      </c>
      <c r="M53" s="46">
        <f t="shared" si="4"/>
        <v>315</v>
      </c>
    </row>
    <row r="54" spans="2:27" x14ac:dyDescent="0.2">
      <c r="B54" s="4" t="s">
        <v>97</v>
      </c>
      <c r="C54" s="53">
        <v>28</v>
      </c>
      <c r="D54" s="53">
        <v>16</v>
      </c>
      <c r="E54" s="46" t="s">
        <v>208</v>
      </c>
      <c r="F54" s="46" t="s">
        <v>208</v>
      </c>
      <c r="G54" s="46" t="s">
        <v>208</v>
      </c>
      <c r="H54" s="46" t="s">
        <v>208</v>
      </c>
      <c r="I54" s="46" t="s">
        <v>208</v>
      </c>
      <c r="J54" s="46" t="s">
        <v>208</v>
      </c>
      <c r="K54" s="46" t="s">
        <v>208</v>
      </c>
      <c r="L54" s="46" t="s">
        <v>208</v>
      </c>
      <c r="M54" s="46">
        <f t="shared" si="4"/>
        <v>44</v>
      </c>
    </row>
    <row r="55" spans="2:27" x14ac:dyDescent="0.2">
      <c r="B55" s="4" t="s">
        <v>98</v>
      </c>
      <c r="C55" s="53">
        <v>4</v>
      </c>
      <c r="D55" s="53">
        <v>11</v>
      </c>
      <c r="E55" s="46" t="s">
        <v>208</v>
      </c>
      <c r="F55" s="46" t="s">
        <v>208</v>
      </c>
      <c r="G55" s="46" t="s">
        <v>208</v>
      </c>
      <c r="H55" s="46" t="s">
        <v>208</v>
      </c>
      <c r="I55" s="46" t="s">
        <v>208</v>
      </c>
      <c r="J55" s="46" t="s">
        <v>208</v>
      </c>
      <c r="K55" s="46" t="s">
        <v>208</v>
      </c>
      <c r="L55" s="46" t="s">
        <v>208</v>
      </c>
      <c r="M55" s="46">
        <f t="shared" si="4"/>
        <v>15</v>
      </c>
    </row>
    <row r="56" spans="2:27" x14ac:dyDescent="0.2">
      <c r="B56" s="4" t="s">
        <v>99</v>
      </c>
      <c r="C56" s="53">
        <v>6</v>
      </c>
      <c r="D56" s="53">
        <v>8</v>
      </c>
      <c r="E56" s="46" t="s">
        <v>208</v>
      </c>
      <c r="F56" s="46" t="s">
        <v>208</v>
      </c>
      <c r="G56" s="46" t="s">
        <v>208</v>
      </c>
      <c r="H56" s="46" t="s">
        <v>208</v>
      </c>
      <c r="I56" s="46" t="s">
        <v>208</v>
      </c>
      <c r="J56" s="46" t="s">
        <v>208</v>
      </c>
      <c r="K56" s="46" t="s">
        <v>208</v>
      </c>
      <c r="L56" s="46" t="s">
        <v>208</v>
      </c>
      <c r="M56" s="46">
        <f t="shared" si="4"/>
        <v>14</v>
      </c>
      <c r="R56" s="35"/>
    </row>
    <row r="57" spans="2:27" x14ac:dyDescent="0.2">
      <c r="B57" s="4" t="s">
        <v>100</v>
      </c>
      <c r="C57" s="46">
        <v>13</v>
      </c>
      <c r="D57" s="46">
        <v>24</v>
      </c>
      <c r="E57" s="46" t="s">
        <v>208</v>
      </c>
      <c r="F57" s="46" t="s">
        <v>208</v>
      </c>
      <c r="G57" s="46" t="s">
        <v>208</v>
      </c>
      <c r="H57" s="46" t="s">
        <v>208</v>
      </c>
      <c r="I57" s="46" t="s">
        <v>208</v>
      </c>
      <c r="J57" s="46" t="s">
        <v>208</v>
      </c>
      <c r="K57" s="46" t="s">
        <v>208</v>
      </c>
      <c r="L57" s="46" t="s">
        <v>208</v>
      </c>
      <c r="M57" s="46">
        <f>SUM(C57:L57)</f>
        <v>37</v>
      </c>
      <c r="Q57" s="35"/>
      <c r="R57" s="35"/>
    </row>
    <row r="58" spans="2:27" ht="12.75" x14ac:dyDescent="0.2">
      <c r="B58" s="4" t="s">
        <v>106</v>
      </c>
      <c r="C58" s="46">
        <v>20</v>
      </c>
      <c r="D58" s="46">
        <v>9</v>
      </c>
      <c r="E58" s="46">
        <v>20</v>
      </c>
      <c r="F58" s="46">
        <v>29</v>
      </c>
      <c r="G58" s="46">
        <v>26</v>
      </c>
      <c r="H58" s="46">
        <v>30</v>
      </c>
      <c r="I58" s="46">
        <v>33</v>
      </c>
      <c r="J58" s="46">
        <v>41</v>
      </c>
      <c r="K58" s="46">
        <v>58</v>
      </c>
      <c r="L58" s="46">
        <v>38</v>
      </c>
      <c r="M58" s="46">
        <f>SUM(C58:L58)</f>
        <v>304</v>
      </c>
      <c r="Q58" s="35"/>
      <c r="R58" s="36"/>
    </row>
    <row r="59" spans="2:27" hidden="1" x14ac:dyDescent="0.2">
      <c r="B59" s="4" t="s">
        <v>101</v>
      </c>
      <c r="C59" s="46" t="s">
        <v>36</v>
      </c>
      <c r="D59" s="46" t="s">
        <v>36</v>
      </c>
      <c r="E59" s="46" t="s">
        <v>36</v>
      </c>
      <c r="F59" s="46" t="s">
        <v>36</v>
      </c>
      <c r="G59" s="46" t="s">
        <v>36</v>
      </c>
      <c r="H59" s="46"/>
      <c r="I59" s="46"/>
      <c r="J59" s="46"/>
      <c r="K59" s="46"/>
      <c r="L59" s="46"/>
      <c r="M59" s="46">
        <f>SUM(C59:L59)</f>
        <v>0</v>
      </c>
    </row>
    <row r="60" spans="2:27" hidden="1" x14ac:dyDescent="0.2">
      <c r="B60" s="4" t="s">
        <v>102</v>
      </c>
      <c r="C60" s="46" t="s">
        <v>36</v>
      </c>
      <c r="D60" s="46" t="s">
        <v>36</v>
      </c>
      <c r="E60" s="46" t="s">
        <v>36</v>
      </c>
      <c r="F60" s="46" t="s">
        <v>36</v>
      </c>
      <c r="G60" s="46" t="s">
        <v>36</v>
      </c>
      <c r="H60" s="46"/>
      <c r="I60" s="46"/>
      <c r="J60" s="46"/>
      <c r="K60" s="46"/>
      <c r="L60" s="46"/>
      <c r="M60" s="46">
        <f>SUM(C60:L60)</f>
        <v>0</v>
      </c>
    </row>
    <row r="61" spans="2:27" x14ac:dyDescent="0.2">
      <c r="B61" s="42" t="s">
        <v>16</v>
      </c>
      <c r="C61" s="49">
        <f t="shared" ref="C61:L61" si="5">SUM(C44:C60)</f>
        <v>187</v>
      </c>
      <c r="D61" s="49">
        <f t="shared" si="5"/>
        <v>174</v>
      </c>
      <c r="E61" s="49">
        <f t="shared" si="5"/>
        <v>203</v>
      </c>
      <c r="F61" s="49">
        <f t="shared" si="5"/>
        <v>195</v>
      </c>
      <c r="G61" s="49">
        <f t="shared" si="5"/>
        <v>191</v>
      </c>
      <c r="H61" s="49">
        <f t="shared" si="5"/>
        <v>218</v>
      </c>
      <c r="I61" s="49">
        <f t="shared" si="5"/>
        <v>244</v>
      </c>
      <c r="J61" s="49">
        <f t="shared" si="5"/>
        <v>257</v>
      </c>
      <c r="K61" s="49">
        <f t="shared" si="5"/>
        <v>314</v>
      </c>
      <c r="L61" s="49">
        <f t="shared" si="5"/>
        <v>259</v>
      </c>
      <c r="M61" s="52">
        <f>SUM(C61:L61)</f>
        <v>2242</v>
      </c>
      <c r="P61" s="55"/>
    </row>
    <row r="62" spans="2:27" x14ac:dyDescent="0.2">
      <c r="B62" s="41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46"/>
    </row>
    <row r="63" spans="2:27" ht="11.25" customHeight="1" x14ac:dyDescent="0.2">
      <c r="B63" s="42" t="s">
        <v>353</v>
      </c>
      <c r="C63" s="9">
        <v>2010</v>
      </c>
      <c r="D63" s="9">
        <v>2011</v>
      </c>
      <c r="E63" s="9">
        <v>2012</v>
      </c>
      <c r="F63" s="9">
        <v>2013</v>
      </c>
      <c r="G63" s="9">
        <v>2014</v>
      </c>
      <c r="H63" s="9">
        <v>2015</v>
      </c>
      <c r="I63" s="9">
        <v>2016</v>
      </c>
      <c r="J63" s="9">
        <v>2017</v>
      </c>
      <c r="K63" s="9">
        <v>2018</v>
      </c>
      <c r="L63" s="9">
        <v>2019</v>
      </c>
      <c r="M63" s="10" t="s">
        <v>327</v>
      </c>
      <c r="N63" s="35"/>
      <c r="O63" s="35"/>
    </row>
    <row r="64" spans="2:27" ht="11.25" customHeight="1" x14ac:dyDescent="0.2">
      <c r="B64" s="67" t="s">
        <v>25</v>
      </c>
      <c r="C64" s="53">
        <v>42</v>
      </c>
      <c r="D64" s="46">
        <v>61</v>
      </c>
      <c r="E64" s="46">
        <v>69</v>
      </c>
      <c r="F64" s="46">
        <v>68</v>
      </c>
      <c r="G64" s="46">
        <v>87</v>
      </c>
      <c r="H64" s="46">
        <v>63</v>
      </c>
      <c r="I64" s="46">
        <v>80</v>
      </c>
      <c r="J64" s="46" t="s">
        <v>208</v>
      </c>
      <c r="K64" s="46" t="s">
        <v>208</v>
      </c>
      <c r="L64" s="46" t="s">
        <v>208</v>
      </c>
      <c r="M64" s="46">
        <f t="shared" ref="M64:M77" si="6">SUM(C64:L64)</f>
        <v>470</v>
      </c>
      <c r="N64" s="35"/>
      <c r="O64" s="35"/>
      <c r="P64" s="35"/>
      <c r="W64" s="55"/>
      <c r="X64" s="55"/>
      <c r="Y64" s="55"/>
      <c r="Z64" s="55"/>
      <c r="AA64" s="55"/>
    </row>
    <row r="65" spans="1:27" ht="11.25" customHeight="1" x14ac:dyDescent="0.2">
      <c r="B65" s="67" t="s">
        <v>347</v>
      </c>
      <c r="C65" s="46" t="s">
        <v>208</v>
      </c>
      <c r="D65" s="46" t="s">
        <v>208</v>
      </c>
      <c r="E65" s="46" t="s">
        <v>208</v>
      </c>
      <c r="F65" s="46" t="s">
        <v>208</v>
      </c>
      <c r="G65" s="46" t="s">
        <v>208</v>
      </c>
      <c r="H65" s="46" t="s">
        <v>208</v>
      </c>
      <c r="I65" s="46" t="s">
        <v>208</v>
      </c>
      <c r="J65" s="46">
        <v>78</v>
      </c>
      <c r="K65" s="46" t="s">
        <v>209</v>
      </c>
      <c r="L65" s="46" t="s">
        <v>209</v>
      </c>
      <c r="M65" s="46">
        <f t="shared" si="6"/>
        <v>78</v>
      </c>
      <c r="N65" s="35"/>
      <c r="O65" s="35"/>
      <c r="P65" s="35"/>
      <c r="W65" s="55"/>
      <c r="X65" s="55"/>
      <c r="Y65" s="55"/>
      <c r="Z65" s="55"/>
      <c r="AA65" s="55"/>
    </row>
    <row r="66" spans="1:27" ht="11.25" customHeight="1" x14ac:dyDescent="0.2">
      <c r="A66" s="70"/>
      <c r="B66" s="67" t="s">
        <v>107</v>
      </c>
      <c r="C66" s="53">
        <v>16</v>
      </c>
      <c r="D66" s="46">
        <v>17</v>
      </c>
      <c r="E66" s="46">
        <v>20</v>
      </c>
      <c r="F66" s="46">
        <v>17</v>
      </c>
      <c r="G66" s="46">
        <v>28</v>
      </c>
      <c r="H66" s="46">
        <v>25</v>
      </c>
      <c r="I66" s="46">
        <v>22</v>
      </c>
      <c r="J66" s="46">
        <v>18</v>
      </c>
      <c r="K66" s="46" t="s">
        <v>209</v>
      </c>
      <c r="L66" s="46" t="s">
        <v>209</v>
      </c>
      <c r="M66" s="46">
        <f t="shared" si="6"/>
        <v>163</v>
      </c>
      <c r="N66" s="36"/>
      <c r="O66" s="36"/>
      <c r="P66" s="35"/>
      <c r="W66" s="55"/>
      <c r="X66" s="55"/>
      <c r="Y66" s="55"/>
      <c r="Z66" s="55"/>
      <c r="AA66" s="55"/>
    </row>
    <row r="67" spans="1:27" x14ac:dyDescent="0.2">
      <c r="B67" s="67" t="s">
        <v>91</v>
      </c>
      <c r="C67" s="46">
        <v>58</v>
      </c>
      <c r="D67" s="46">
        <v>73</v>
      </c>
      <c r="E67" s="46">
        <v>78</v>
      </c>
      <c r="F67" s="46">
        <v>97</v>
      </c>
      <c r="G67" s="46">
        <v>73</v>
      </c>
      <c r="H67" s="46">
        <v>49</v>
      </c>
      <c r="I67" s="46">
        <v>64</v>
      </c>
      <c r="J67" s="46" t="s">
        <v>208</v>
      </c>
      <c r="K67" s="46" t="s">
        <v>208</v>
      </c>
      <c r="L67" s="46" t="s">
        <v>208</v>
      </c>
      <c r="M67" s="46">
        <f t="shared" si="6"/>
        <v>492</v>
      </c>
      <c r="W67" s="55"/>
      <c r="X67" s="55"/>
      <c r="Y67" s="55"/>
      <c r="Z67" s="55"/>
      <c r="AA67" s="55"/>
    </row>
    <row r="68" spans="1:27" x14ac:dyDescent="0.2">
      <c r="B68" s="67" t="s">
        <v>348</v>
      </c>
      <c r="C68" s="46" t="s">
        <v>208</v>
      </c>
      <c r="D68" s="46" t="s">
        <v>208</v>
      </c>
      <c r="E68" s="46" t="s">
        <v>208</v>
      </c>
      <c r="F68" s="46" t="s">
        <v>208</v>
      </c>
      <c r="G68" s="46" t="s">
        <v>208</v>
      </c>
      <c r="H68" s="46" t="s">
        <v>208</v>
      </c>
      <c r="I68" s="46" t="s">
        <v>208</v>
      </c>
      <c r="J68" s="46">
        <v>63</v>
      </c>
      <c r="K68" s="46" t="s">
        <v>209</v>
      </c>
      <c r="L68" s="46" t="s">
        <v>209</v>
      </c>
      <c r="M68" s="46">
        <f t="shared" si="6"/>
        <v>63</v>
      </c>
      <c r="W68" s="55"/>
      <c r="X68" s="55"/>
      <c r="Y68" s="55"/>
      <c r="Z68" s="55"/>
      <c r="AA68" s="55"/>
    </row>
    <row r="69" spans="1:27" x14ac:dyDescent="0.2">
      <c r="B69" s="67" t="s">
        <v>352</v>
      </c>
      <c r="C69" s="53">
        <v>2</v>
      </c>
      <c r="D69" s="46">
        <v>0</v>
      </c>
      <c r="E69" s="46">
        <v>4</v>
      </c>
      <c r="F69" s="46">
        <v>4</v>
      </c>
      <c r="G69" s="46">
        <v>5</v>
      </c>
      <c r="H69" s="46">
        <v>4</v>
      </c>
      <c r="I69" s="46">
        <v>5</v>
      </c>
      <c r="J69" s="46" t="s">
        <v>208</v>
      </c>
      <c r="K69" s="46" t="s">
        <v>208</v>
      </c>
      <c r="L69" s="46" t="s">
        <v>208</v>
      </c>
      <c r="M69" s="46">
        <f t="shared" si="6"/>
        <v>24</v>
      </c>
      <c r="W69" s="55"/>
      <c r="X69" s="55"/>
      <c r="Y69" s="55"/>
      <c r="Z69" s="55"/>
      <c r="AA69" s="55"/>
    </row>
    <row r="70" spans="1:27" x14ac:dyDescent="0.2">
      <c r="B70" s="67" t="s">
        <v>350</v>
      </c>
      <c r="C70" s="46" t="s">
        <v>208</v>
      </c>
      <c r="D70" s="46" t="s">
        <v>208</v>
      </c>
      <c r="E70" s="46" t="s">
        <v>208</v>
      </c>
      <c r="F70" s="46" t="s">
        <v>208</v>
      </c>
      <c r="G70" s="46" t="s">
        <v>208</v>
      </c>
      <c r="H70" s="46" t="s">
        <v>208</v>
      </c>
      <c r="I70" s="46" t="s">
        <v>208</v>
      </c>
      <c r="J70" s="46">
        <v>6</v>
      </c>
      <c r="K70" s="46"/>
      <c r="L70" s="46"/>
      <c r="M70" s="46">
        <f t="shared" si="6"/>
        <v>6</v>
      </c>
      <c r="W70" s="55"/>
      <c r="X70" s="55"/>
      <c r="Y70" s="55"/>
      <c r="Z70" s="55"/>
      <c r="AA70" s="55"/>
    </row>
    <row r="71" spans="1:27" x14ac:dyDescent="0.2">
      <c r="B71" s="67" t="s">
        <v>94</v>
      </c>
      <c r="C71" s="46">
        <v>57</v>
      </c>
      <c r="D71" s="46">
        <v>88</v>
      </c>
      <c r="E71" s="46">
        <v>91</v>
      </c>
      <c r="F71" s="46">
        <v>83</v>
      </c>
      <c r="G71" s="46">
        <v>80</v>
      </c>
      <c r="H71" s="46">
        <v>94</v>
      </c>
      <c r="I71" s="46">
        <v>85</v>
      </c>
      <c r="J71" s="46" t="s">
        <v>208</v>
      </c>
      <c r="K71" s="46" t="s">
        <v>208</v>
      </c>
      <c r="L71" s="46" t="s">
        <v>208</v>
      </c>
      <c r="M71" s="46">
        <f t="shared" si="6"/>
        <v>578</v>
      </c>
      <c r="W71" s="55"/>
      <c r="X71" s="55"/>
      <c r="Y71" s="55"/>
      <c r="Z71" s="55"/>
      <c r="AA71" s="55"/>
    </row>
    <row r="72" spans="1:27" x14ac:dyDescent="0.2">
      <c r="B72" s="67" t="s">
        <v>346</v>
      </c>
      <c r="C72" s="46" t="s">
        <v>208</v>
      </c>
      <c r="D72" s="46" t="s">
        <v>208</v>
      </c>
      <c r="E72" s="46" t="s">
        <v>208</v>
      </c>
      <c r="F72" s="46" t="s">
        <v>208</v>
      </c>
      <c r="G72" s="46" t="s">
        <v>208</v>
      </c>
      <c r="H72" s="46" t="s">
        <v>208</v>
      </c>
      <c r="I72" s="46" t="s">
        <v>208</v>
      </c>
      <c r="J72" s="46">
        <v>81</v>
      </c>
      <c r="K72" s="46" t="s">
        <v>209</v>
      </c>
      <c r="L72" s="46" t="s">
        <v>209</v>
      </c>
      <c r="M72" s="46">
        <f t="shared" si="6"/>
        <v>81</v>
      </c>
      <c r="W72" s="55"/>
      <c r="X72" s="55"/>
      <c r="Y72" s="55"/>
      <c r="Z72" s="55"/>
      <c r="AA72" s="55"/>
    </row>
    <row r="73" spans="1:27" ht="22.5" x14ac:dyDescent="0.2">
      <c r="B73" s="76" t="s">
        <v>194</v>
      </c>
      <c r="C73" s="46">
        <v>54</v>
      </c>
      <c r="D73" s="46">
        <v>53</v>
      </c>
      <c r="E73" s="46">
        <v>61</v>
      </c>
      <c r="F73" s="46">
        <v>58</v>
      </c>
      <c r="G73" s="46">
        <v>47</v>
      </c>
      <c r="H73" s="46">
        <v>57</v>
      </c>
      <c r="I73" s="46">
        <v>51</v>
      </c>
      <c r="J73" s="46" t="s">
        <v>208</v>
      </c>
      <c r="K73" s="46" t="s">
        <v>208</v>
      </c>
      <c r="L73" s="46" t="s">
        <v>208</v>
      </c>
      <c r="M73" s="46">
        <f t="shared" si="6"/>
        <v>381</v>
      </c>
      <c r="W73" s="55"/>
      <c r="X73" s="55"/>
      <c r="Y73" s="55"/>
      <c r="Z73" s="55"/>
      <c r="AA73" s="55"/>
    </row>
    <row r="74" spans="1:27" x14ac:dyDescent="0.2">
      <c r="B74" s="67" t="s">
        <v>298</v>
      </c>
      <c r="C74" s="46" t="s">
        <v>208</v>
      </c>
      <c r="D74" s="46" t="s">
        <v>208</v>
      </c>
      <c r="E74" s="46" t="s">
        <v>208</v>
      </c>
      <c r="F74" s="46" t="s">
        <v>208</v>
      </c>
      <c r="G74" s="46" t="s">
        <v>208</v>
      </c>
      <c r="H74" s="46" t="s">
        <v>208</v>
      </c>
      <c r="I74" s="46">
        <v>10</v>
      </c>
      <c r="J74" s="46" t="s">
        <v>208</v>
      </c>
      <c r="K74" s="46" t="s">
        <v>208</v>
      </c>
      <c r="L74" s="46" t="s">
        <v>208</v>
      </c>
      <c r="M74" s="46">
        <f t="shared" si="6"/>
        <v>10</v>
      </c>
      <c r="W74" s="55"/>
      <c r="X74" s="55"/>
      <c r="Y74" s="55"/>
      <c r="Z74" s="55"/>
      <c r="AA74" s="55"/>
    </row>
    <row r="75" spans="1:27" ht="22.5" x14ac:dyDescent="0.2">
      <c r="B75" s="120" t="s">
        <v>345</v>
      </c>
      <c r="C75" s="46" t="s">
        <v>208</v>
      </c>
      <c r="D75" s="46" t="s">
        <v>208</v>
      </c>
      <c r="E75" s="46" t="s">
        <v>208</v>
      </c>
      <c r="F75" s="46" t="s">
        <v>208</v>
      </c>
      <c r="G75" s="46" t="s">
        <v>208</v>
      </c>
      <c r="H75" s="46" t="s">
        <v>208</v>
      </c>
      <c r="I75" s="46" t="s">
        <v>208</v>
      </c>
      <c r="J75" s="46">
        <v>68</v>
      </c>
      <c r="K75" s="46" t="s">
        <v>209</v>
      </c>
      <c r="L75" s="46" t="s">
        <v>209</v>
      </c>
      <c r="M75" s="46">
        <f t="shared" si="6"/>
        <v>68</v>
      </c>
      <c r="W75" s="55"/>
      <c r="X75" s="55"/>
      <c r="Y75" s="55"/>
      <c r="Z75" s="55"/>
      <c r="AA75" s="55"/>
    </row>
    <row r="76" spans="1:27" x14ac:dyDescent="0.2">
      <c r="B76" s="67" t="s">
        <v>106</v>
      </c>
      <c r="C76" s="46">
        <v>31</v>
      </c>
      <c r="D76" s="46">
        <v>43</v>
      </c>
      <c r="E76" s="46">
        <v>51</v>
      </c>
      <c r="F76" s="46">
        <v>44</v>
      </c>
      <c r="G76" s="46">
        <v>47</v>
      </c>
      <c r="H76" s="46">
        <v>50</v>
      </c>
      <c r="I76" s="46">
        <v>49</v>
      </c>
      <c r="J76" s="46" t="s">
        <v>208</v>
      </c>
      <c r="K76" s="46" t="s">
        <v>208</v>
      </c>
      <c r="L76" s="46" t="s">
        <v>208</v>
      </c>
      <c r="M76" s="46">
        <f t="shared" si="6"/>
        <v>315</v>
      </c>
      <c r="W76" s="55"/>
      <c r="X76" s="55"/>
      <c r="Y76" s="55"/>
      <c r="Z76" s="55"/>
      <c r="AA76" s="55"/>
    </row>
    <row r="77" spans="1:27" x14ac:dyDescent="0.2">
      <c r="B77" s="67" t="s">
        <v>349</v>
      </c>
      <c r="C77" s="46" t="s">
        <v>208</v>
      </c>
      <c r="D77" s="46" t="s">
        <v>208</v>
      </c>
      <c r="E77" s="46" t="s">
        <v>208</v>
      </c>
      <c r="F77" s="46" t="s">
        <v>208</v>
      </c>
      <c r="G77" s="46" t="s">
        <v>208</v>
      </c>
      <c r="H77" s="46" t="s">
        <v>208</v>
      </c>
      <c r="I77" s="46" t="s">
        <v>208</v>
      </c>
      <c r="J77" s="46">
        <v>33</v>
      </c>
      <c r="K77" s="46" t="s">
        <v>210</v>
      </c>
      <c r="L77" s="46" t="s">
        <v>210</v>
      </c>
      <c r="M77" s="46">
        <f t="shared" si="6"/>
        <v>33</v>
      </c>
      <c r="W77" s="55"/>
      <c r="X77" s="55"/>
      <c r="Y77" s="55"/>
      <c r="Z77" s="55"/>
      <c r="AA77" s="55"/>
    </row>
    <row r="78" spans="1:27" x14ac:dyDescent="0.2">
      <c r="B78" s="67" t="s">
        <v>351</v>
      </c>
      <c r="C78" s="46" t="s">
        <v>208</v>
      </c>
      <c r="D78" s="46" t="s">
        <v>208</v>
      </c>
      <c r="E78" s="46" t="s">
        <v>208</v>
      </c>
      <c r="F78" s="46" t="s">
        <v>208</v>
      </c>
      <c r="G78" s="46" t="s">
        <v>208</v>
      </c>
      <c r="H78" s="46" t="s">
        <v>208</v>
      </c>
      <c r="I78" s="46" t="s">
        <v>208</v>
      </c>
      <c r="J78" s="46">
        <v>15</v>
      </c>
      <c r="K78" s="46" t="s">
        <v>210</v>
      </c>
      <c r="L78" s="46" t="s">
        <v>210</v>
      </c>
      <c r="M78" s="46">
        <f t="shared" ref="M78" si="7">SUM(C78:L78)</f>
        <v>15</v>
      </c>
      <c r="W78" s="55"/>
      <c r="X78" s="55"/>
      <c r="Y78" s="55"/>
      <c r="Z78" s="55"/>
      <c r="AA78" s="55"/>
    </row>
    <row r="79" spans="1:27" x14ac:dyDescent="0.2">
      <c r="B79" s="42" t="s">
        <v>16</v>
      </c>
      <c r="C79" s="49">
        <f t="shared" ref="C79:H79" si="8">SUM(C64:C75)</f>
        <v>229</v>
      </c>
      <c r="D79" s="49">
        <f t="shared" si="8"/>
        <v>292</v>
      </c>
      <c r="E79" s="49">
        <f t="shared" si="8"/>
        <v>323</v>
      </c>
      <c r="F79" s="49">
        <f t="shared" si="8"/>
        <v>327</v>
      </c>
      <c r="G79" s="49">
        <f t="shared" si="8"/>
        <v>320</v>
      </c>
      <c r="H79" s="49">
        <f t="shared" si="8"/>
        <v>292</v>
      </c>
      <c r="I79" s="49">
        <f>SUM(I64:I77)</f>
        <v>366</v>
      </c>
      <c r="J79" s="49">
        <f>SUM(J64:J78)</f>
        <v>362</v>
      </c>
      <c r="K79" s="49" t="s">
        <v>209</v>
      </c>
      <c r="L79" s="49" t="s">
        <v>209</v>
      </c>
      <c r="M79" s="49">
        <f>SUM(M64:M78)</f>
        <v>2777</v>
      </c>
      <c r="W79" s="55"/>
      <c r="X79" s="55"/>
      <c r="Y79" s="55"/>
      <c r="Z79" s="55"/>
      <c r="AA79" s="55"/>
    </row>
    <row r="80" spans="1:27" x14ac:dyDescent="0.2">
      <c r="B80" s="43" t="s">
        <v>187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1"/>
    </row>
    <row r="81" spans="2:13" ht="30" customHeight="1" x14ac:dyDescent="0.2">
      <c r="B81" s="139" t="s">
        <v>193</v>
      </c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</row>
    <row r="82" spans="2:13" ht="11.25" customHeight="1" x14ac:dyDescent="0.2">
      <c r="B82" s="141" t="s">
        <v>135</v>
      </c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</row>
    <row r="83" spans="2:13" ht="11.25" customHeight="1" x14ac:dyDescent="0.2">
      <c r="B83" s="141" t="s">
        <v>175</v>
      </c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</row>
    <row r="84" spans="2:13" ht="11.25" customHeight="1" x14ac:dyDescent="0.2">
      <c r="B84" s="141" t="s">
        <v>176</v>
      </c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</row>
    <row r="85" spans="2:13" ht="12.75" x14ac:dyDescent="0.2">
      <c r="B85" s="141" t="s">
        <v>354</v>
      </c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</row>
    <row r="86" spans="2:13" x14ac:dyDescent="0.2">
      <c r="B86" s="123" t="s">
        <v>61</v>
      </c>
      <c r="C86" s="124"/>
    </row>
  </sheetData>
  <mergeCells count="6">
    <mergeCell ref="B86:C86"/>
    <mergeCell ref="B81:M81"/>
    <mergeCell ref="B82:M82"/>
    <mergeCell ref="B83:M83"/>
    <mergeCell ref="B84:M84"/>
    <mergeCell ref="B85:M85"/>
  </mergeCells>
  <phoneticPr fontId="7" type="noConversion"/>
  <hyperlinks>
    <hyperlink ref="B86:C86" location="Forside!B12" display="Tabeller og figurer"/>
  </hyperlinks>
  <printOptions horizontalCentered="1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ignoredErrors>
    <ignoredError sqref="B2 M4:M42 M44:M45 M47:M61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AB71"/>
  <sheetViews>
    <sheetView showGridLines="0" showRowColHeaders="0" workbookViewId="0">
      <selection activeCell="B2" sqref="B2"/>
    </sheetView>
  </sheetViews>
  <sheetFormatPr baseColWidth="10" defaultColWidth="8.85546875" defaultRowHeight="11.25" x14ac:dyDescent="0.2"/>
  <cols>
    <col min="1" max="1" width="1.7109375" style="7" customWidth="1"/>
    <col min="2" max="2" width="23.140625" style="44" customWidth="1"/>
    <col min="3" max="12" width="5.28515625" style="7" customWidth="1"/>
    <col min="13" max="13" width="10.7109375" style="7" customWidth="1"/>
    <col min="14" max="16384" width="8.85546875" style="7"/>
  </cols>
  <sheetData>
    <row r="2" spans="2:13" ht="12.75" x14ac:dyDescent="0.2">
      <c r="B2" s="37" t="str">
        <f>Forside!D42</f>
        <v>Tabell 17  Doktorgrader ved Universitetet i Tromsø 1980-2017 etter fakultet.</v>
      </c>
      <c r="C2" s="5"/>
      <c r="D2" s="5"/>
      <c r="E2" s="5"/>
      <c r="F2" s="5"/>
      <c r="G2" s="5"/>
      <c r="H2" s="5"/>
      <c r="I2" s="5"/>
      <c r="J2" s="34"/>
      <c r="K2" s="34"/>
      <c r="L2" s="34"/>
      <c r="M2" s="34"/>
    </row>
    <row r="3" spans="2:13" x14ac:dyDescent="0.2">
      <c r="B3" s="42" t="s">
        <v>118</v>
      </c>
      <c r="C3" s="9">
        <v>1980</v>
      </c>
      <c r="D3" s="9">
        <v>1981</v>
      </c>
      <c r="E3" s="9">
        <v>1982</v>
      </c>
      <c r="F3" s="9">
        <v>1983</v>
      </c>
      <c r="G3" s="9">
        <v>1984</v>
      </c>
      <c r="H3" s="9">
        <v>1985</v>
      </c>
      <c r="I3" s="9">
        <v>1986</v>
      </c>
      <c r="J3" s="9">
        <v>1987</v>
      </c>
      <c r="K3" s="9">
        <v>1988</v>
      </c>
      <c r="L3" s="9">
        <v>1989</v>
      </c>
      <c r="M3" s="10" t="s">
        <v>75</v>
      </c>
    </row>
    <row r="4" spans="2:13" hidden="1" x14ac:dyDescent="0.2">
      <c r="B4" s="4" t="s">
        <v>81</v>
      </c>
      <c r="C4" s="11" t="s">
        <v>36</v>
      </c>
      <c r="D4" s="11" t="s">
        <v>36</v>
      </c>
      <c r="E4" s="11" t="s">
        <v>36</v>
      </c>
      <c r="F4" s="11" t="s">
        <v>36</v>
      </c>
      <c r="G4" s="11" t="s">
        <v>36</v>
      </c>
      <c r="H4" s="11" t="s">
        <v>36</v>
      </c>
      <c r="I4" s="11" t="s">
        <v>36</v>
      </c>
      <c r="J4" s="11" t="s">
        <v>36</v>
      </c>
      <c r="K4" s="11" t="s">
        <v>36</v>
      </c>
      <c r="L4" s="11" t="s">
        <v>36</v>
      </c>
      <c r="M4" s="11">
        <f t="shared" ref="M4:M20" si="0">SUM(C4:L4)</f>
        <v>0</v>
      </c>
    </row>
    <row r="5" spans="2:13" hidden="1" x14ac:dyDescent="0.2">
      <c r="B5" s="4" t="s">
        <v>25</v>
      </c>
      <c r="C5" s="11" t="s">
        <v>36</v>
      </c>
      <c r="D5" s="11" t="s">
        <v>36</v>
      </c>
      <c r="E5" s="11" t="s">
        <v>36</v>
      </c>
      <c r="F5" s="11" t="s">
        <v>36</v>
      </c>
      <c r="G5" s="11" t="s">
        <v>36</v>
      </c>
      <c r="H5" s="11" t="s">
        <v>36</v>
      </c>
      <c r="I5" s="11" t="s">
        <v>36</v>
      </c>
      <c r="J5" s="11" t="s">
        <v>36</v>
      </c>
      <c r="K5" s="11" t="s">
        <v>36</v>
      </c>
      <c r="L5" s="11" t="s">
        <v>36</v>
      </c>
      <c r="M5" s="11">
        <f t="shared" si="0"/>
        <v>0</v>
      </c>
    </row>
    <row r="6" spans="2:13" hidden="1" x14ac:dyDescent="0.2">
      <c r="B6" s="4" t="s">
        <v>107</v>
      </c>
      <c r="C6" s="11" t="s">
        <v>36</v>
      </c>
      <c r="D6" s="11" t="s">
        <v>36</v>
      </c>
      <c r="E6" s="11" t="s">
        <v>36</v>
      </c>
      <c r="F6" s="11" t="s">
        <v>36</v>
      </c>
      <c r="G6" s="11" t="s">
        <v>36</v>
      </c>
      <c r="H6" s="11" t="s">
        <v>36</v>
      </c>
      <c r="I6" s="11" t="s">
        <v>36</v>
      </c>
      <c r="J6" s="11" t="s">
        <v>36</v>
      </c>
      <c r="K6" s="11" t="s">
        <v>36</v>
      </c>
      <c r="L6" s="11" t="s">
        <v>36</v>
      </c>
      <c r="M6" s="11">
        <f t="shared" si="0"/>
        <v>0</v>
      </c>
    </row>
    <row r="7" spans="2:13" hidden="1" x14ac:dyDescent="0.2">
      <c r="B7" s="4" t="s">
        <v>83</v>
      </c>
      <c r="C7" s="11" t="s">
        <v>36</v>
      </c>
      <c r="D7" s="11" t="s">
        <v>36</v>
      </c>
      <c r="E7" s="11" t="s">
        <v>36</v>
      </c>
      <c r="F7" s="11" t="s">
        <v>36</v>
      </c>
      <c r="G7" s="11" t="s">
        <v>36</v>
      </c>
      <c r="H7" s="11" t="s">
        <v>36</v>
      </c>
      <c r="I7" s="11" t="s">
        <v>36</v>
      </c>
      <c r="J7" s="11" t="s">
        <v>36</v>
      </c>
      <c r="K7" s="11" t="s">
        <v>36</v>
      </c>
      <c r="L7" s="11" t="s">
        <v>36</v>
      </c>
      <c r="M7" s="11">
        <f t="shared" si="0"/>
        <v>0</v>
      </c>
    </row>
    <row r="8" spans="2:13" hidden="1" x14ac:dyDescent="0.2">
      <c r="B8" s="4" t="s">
        <v>22</v>
      </c>
      <c r="C8" s="11" t="s">
        <v>36</v>
      </c>
      <c r="D8" s="11" t="s">
        <v>36</v>
      </c>
      <c r="E8" s="11" t="s">
        <v>36</v>
      </c>
      <c r="F8" s="11" t="s">
        <v>36</v>
      </c>
      <c r="G8" s="11" t="s">
        <v>36</v>
      </c>
      <c r="H8" s="11" t="s">
        <v>36</v>
      </c>
      <c r="I8" s="11" t="s">
        <v>36</v>
      </c>
      <c r="J8" s="11" t="s">
        <v>36</v>
      </c>
      <c r="K8" s="11" t="s">
        <v>36</v>
      </c>
      <c r="L8" s="11" t="s">
        <v>36</v>
      </c>
      <c r="M8" s="11">
        <f t="shared" si="0"/>
        <v>0</v>
      </c>
    </row>
    <row r="9" spans="2:13" x14ac:dyDescent="0.2">
      <c r="B9" s="4" t="s">
        <v>108</v>
      </c>
      <c r="C9" s="46">
        <v>3</v>
      </c>
      <c r="D9" s="46">
        <v>3</v>
      </c>
      <c r="E9" s="46">
        <v>4</v>
      </c>
      <c r="F9" s="46">
        <v>6</v>
      </c>
      <c r="G9" s="46">
        <v>2</v>
      </c>
      <c r="H9" s="46">
        <v>2</v>
      </c>
      <c r="I9" s="46">
        <v>1</v>
      </c>
      <c r="J9" s="46">
        <v>6</v>
      </c>
      <c r="K9" s="46">
        <v>8</v>
      </c>
      <c r="L9" s="46">
        <v>2</v>
      </c>
      <c r="M9" s="46">
        <f t="shared" si="0"/>
        <v>37</v>
      </c>
    </row>
    <row r="10" spans="2:13" x14ac:dyDescent="0.2">
      <c r="B10" s="4" t="s">
        <v>109</v>
      </c>
      <c r="C10" s="46">
        <v>0</v>
      </c>
      <c r="D10" s="46">
        <v>0</v>
      </c>
      <c r="E10" s="46">
        <v>2</v>
      </c>
      <c r="F10" s="46">
        <v>1</v>
      </c>
      <c r="G10" s="46">
        <v>2</v>
      </c>
      <c r="H10" s="46">
        <v>0</v>
      </c>
      <c r="I10" s="46">
        <v>5</v>
      </c>
      <c r="J10" s="46">
        <v>0</v>
      </c>
      <c r="K10" s="46">
        <v>3</v>
      </c>
      <c r="L10" s="46">
        <v>2</v>
      </c>
      <c r="M10" s="46">
        <f t="shared" si="0"/>
        <v>15</v>
      </c>
    </row>
    <row r="11" spans="2:13" x14ac:dyDescent="0.2">
      <c r="B11" s="4" t="s">
        <v>110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</v>
      </c>
      <c r="J11" s="46">
        <v>0</v>
      </c>
      <c r="K11" s="46">
        <v>2</v>
      </c>
      <c r="L11" s="46">
        <v>2</v>
      </c>
      <c r="M11" s="46">
        <f t="shared" si="0"/>
        <v>6</v>
      </c>
    </row>
    <row r="12" spans="2:13" x14ac:dyDescent="0.2">
      <c r="B12" s="4" t="s">
        <v>111</v>
      </c>
      <c r="C12" s="46">
        <v>1</v>
      </c>
      <c r="D12" s="46">
        <v>0</v>
      </c>
      <c r="E12" s="46">
        <v>1</v>
      </c>
      <c r="F12" s="46">
        <v>0</v>
      </c>
      <c r="G12" s="46">
        <v>2</v>
      </c>
      <c r="H12" s="46">
        <v>0</v>
      </c>
      <c r="I12" s="46">
        <v>0</v>
      </c>
      <c r="J12" s="46">
        <v>2</v>
      </c>
      <c r="K12" s="46">
        <v>2</v>
      </c>
      <c r="L12" s="46">
        <v>0</v>
      </c>
      <c r="M12" s="46">
        <f t="shared" si="0"/>
        <v>8</v>
      </c>
    </row>
    <row r="13" spans="2:13" x14ac:dyDescent="0.2">
      <c r="B13" s="4" t="s">
        <v>112</v>
      </c>
      <c r="C13" s="46">
        <v>2</v>
      </c>
      <c r="D13" s="46">
        <v>0</v>
      </c>
      <c r="E13" s="46">
        <v>3</v>
      </c>
      <c r="F13" s="46">
        <v>1</v>
      </c>
      <c r="G13" s="46">
        <v>2</v>
      </c>
      <c r="H13" s="46">
        <v>0</v>
      </c>
      <c r="I13" s="46">
        <v>2</v>
      </c>
      <c r="J13" s="46">
        <v>2</v>
      </c>
      <c r="K13" s="46">
        <v>3</v>
      </c>
      <c r="L13" s="46">
        <v>0</v>
      </c>
      <c r="M13" s="46">
        <f t="shared" si="0"/>
        <v>15</v>
      </c>
    </row>
    <row r="14" spans="2:13" x14ac:dyDescent="0.2">
      <c r="B14" s="4" t="s">
        <v>113</v>
      </c>
      <c r="C14" s="46">
        <v>0</v>
      </c>
      <c r="D14" s="46">
        <v>0</v>
      </c>
      <c r="E14" s="46">
        <v>1</v>
      </c>
      <c r="F14" s="46">
        <v>0</v>
      </c>
      <c r="G14" s="46">
        <v>1</v>
      </c>
      <c r="H14" s="46">
        <v>0</v>
      </c>
      <c r="I14" s="46">
        <v>2</v>
      </c>
      <c r="J14" s="46">
        <v>4</v>
      </c>
      <c r="K14" s="46">
        <v>0</v>
      </c>
      <c r="L14" s="46">
        <v>4</v>
      </c>
      <c r="M14" s="46">
        <f t="shared" si="0"/>
        <v>12</v>
      </c>
    </row>
    <row r="15" spans="2:13" x14ac:dyDescent="0.2">
      <c r="B15" s="4" t="s">
        <v>22</v>
      </c>
      <c r="C15" s="46">
        <v>2</v>
      </c>
      <c r="D15" s="46">
        <v>0</v>
      </c>
      <c r="E15" s="46">
        <v>0</v>
      </c>
      <c r="F15" s="46">
        <v>2</v>
      </c>
      <c r="G15" s="46">
        <v>0</v>
      </c>
      <c r="H15" s="46">
        <v>0</v>
      </c>
      <c r="I15" s="46">
        <v>0</v>
      </c>
      <c r="J15" s="46">
        <v>1</v>
      </c>
      <c r="K15" s="46">
        <v>2</v>
      </c>
      <c r="L15" s="46">
        <v>2</v>
      </c>
      <c r="M15" s="46">
        <f t="shared" si="0"/>
        <v>9</v>
      </c>
    </row>
    <row r="16" spans="2:13" x14ac:dyDescent="0.2">
      <c r="B16" s="4" t="s">
        <v>114</v>
      </c>
      <c r="C16" s="46">
        <v>0</v>
      </c>
      <c r="D16" s="46">
        <v>0</v>
      </c>
      <c r="E16" s="46">
        <v>1</v>
      </c>
      <c r="F16" s="46">
        <v>0</v>
      </c>
      <c r="G16" s="46">
        <v>0</v>
      </c>
      <c r="H16" s="46">
        <v>0</v>
      </c>
      <c r="I16" s="46">
        <v>1</v>
      </c>
      <c r="J16" s="46">
        <v>1</v>
      </c>
      <c r="K16" s="46">
        <v>0</v>
      </c>
      <c r="L16" s="46">
        <v>2</v>
      </c>
      <c r="M16" s="46">
        <f t="shared" si="0"/>
        <v>5</v>
      </c>
    </row>
    <row r="17" spans="2:13" x14ac:dyDescent="0.2">
      <c r="B17" s="4" t="s">
        <v>115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</v>
      </c>
      <c r="J17" s="46">
        <v>0</v>
      </c>
      <c r="K17" s="46">
        <v>0</v>
      </c>
      <c r="L17" s="46">
        <v>2</v>
      </c>
      <c r="M17" s="46">
        <f t="shared" si="0"/>
        <v>3</v>
      </c>
    </row>
    <row r="18" spans="2:13" hidden="1" x14ac:dyDescent="0.2">
      <c r="B18" s="4" t="s">
        <v>116</v>
      </c>
      <c r="C18" s="46" t="s">
        <v>208</v>
      </c>
      <c r="D18" s="46" t="s">
        <v>208</v>
      </c>
      <c r="E18" s="46" t="s">
        <v>208</v>
      </c>
      <c r="F18" s="46" t="s">
        <v>208</v>
      </c>
      <c r="G18" s="46" t="s">
        <v>208</v>
      </c>
      <c r="H18" s="46" t="s">
        <v>208</v>
      </c>
      <c r="I18" s="46" t="s">
        <v>208</v>
      </c>
      <c r="J18" s="46">
        <v>0</v>
      </c>
      <c r="K18" s="46">
        <v>0</v>
      </c>
      <c r="L18" s="46">
        <v>0</v>
      </c>
      <c r="M18" s="46">
        <f t="shared" si="0"/>
        <v>0</v>
      </c>
    </row>
    <row r="19" spans="2:13" x14ac:dyDescent="0.2">
      <c r="B19" s="4" t="s">
        <v>117</v>
      </c>
      <c r="C19" s="46">
        <v>1</v>
      </c>
      <c r="D19" s="46">
        <v>1</v>
      </c>
      <c r="E19" s="46">
        <v>0</v>
      </c>
      <c r="F19" s="46">
        <v>0</v>
      </c>
      <c r="G19" s="46">
        <v>4</v>
      </c>
      <c r="H19" s="46">
        <v>16</v>
      </c>
      <c r="I19" s="46">
        <v>0</v>
      </c>
      <c r="J19" s="46">
        <v>0</v>
      </c>
      <c r="K19" s="46">
        <v>0</v>
      </c>
      <c r="L19" s="46">
        <v>0</v>
      </c>
      <c r="M19" s="46">
        <f t="shared" si="0"/>
        <v>22</v>
      </c>
    </row>
    <row r="20" spans="2:13" x14ac:dyDescent="0.2">
      <c r="B20" s="42" t="s">
        <v>16</v>
      </c>
      <c r="C20" s="49">
        <f t="shared" ref="C20:L20" si="1">SUM(C4:C19)</f>
        <v>9</v>
      </c>
      <c r="D20" s="49">
        <f t="shared" si="1"/>
        <v>4</v>
      </c>
      <c r="E20" s="49">
        <f t="shared" si="1"/>
        <v>12</v>
      </c>
      <c r="F20" s="49">
        <f t="shared" si="1"/>
        <v>10</v>
      </c>
      <c r="G20" s="49">
        <f t="shared" si="1"/>
        <v>13</v>
      </c>
      <c r="H20" s="49">
        <f t="shared" si="1"/>
        <v>18</v>
      </c>
      <c r="I20" s="49">
        <f t="shared" si="1"/>
        <v>14</v>
      </c>
      <c r="J20" s="49">
        <f t="shared" si="1"/>
        <v>16</v>
      </c>
      <c r="K20" s="49">
        <f t="shared" si="1"/>
        <v>20</v>
      </c>
      <c r="L20" s="49">
        <f t="shared" si="1"/>
        <v>16</v>
      </c>
      <c r="M20" s="52">
        <f t="shared" si="0"/>
        <v>132</v>
      </c>
    </row>
    <row r="21" spans="2:13" x14ac:dyDescent="0.2">
      <c r="B21" s="4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x14ac:dyDescent="0.2">
      <c r="B22" s="42" t="s">
        <v>119</v>
      </c>
      <c r="C22" s="9">
        <v>1990</v>
      </c>
      <c r="D22" s="9">
        <v>1991</v>
      </c>
      <c r="E22" s="9">
        <v>1992</v>
      </c>
      <c r="F22" s="9">
        <v>1993</v>
      </c>
      <c r="G22" s="9">
        <v>1994</v>
      </c>
      <c r="H22" s="9">
        <v>1995</v>
      </c>
      <c r="I22" s="9">
        <v>1996</v>
      </c>
      <c r="J22" s="9">
        <v>1997</v>
      </c>
      <c r="K22" s="9">
        <v>1998</v>
      </c>
      <c r="L22" s="9">
        <v>1999</v>
      </c>
      <c r="M22" s="10" t="s">
        <v>76</v>
      </c>
    </row>
    <row r="23" spans="2:13" x14ac:dyDescent="0.2">
      <c r="B23" s="4" t="s">
        <v>81</v>
      </c>
      <c r="C23" s="46" t="s">
        <v>208</v>
      </c>
      <c r="D23" s="46" t="s">
        <v>208</v>
      </c>
      <c r="E23" s="46" t="s">
        <v>208</v>
      </c>
      <c r="F23" s="46" t="s">
        <v>208</v>
      </c>
      <c r="G23" s="46" t="s">
        <v>208</v>
      </c>
      <c r="H23" s="46" t="s">
        <v>208</v>
      </c>
      <c r="I23" s="46" t="s">
        <v>208</v>
      </c>
      <c r="J23" s="46">
        <v>0</v>
      </c>
      <c r="K23" s="46">
        <v>1</v>
      </c>
      <c r="L23" s="46">
        <v>3</v>
      </c>
      <c r="M23" s="46">
        <f t="shared" ref="M23:M39" si="2">SUM(C23:L23)</f>
        <v>4</v>
      </c>
    </row>
    <row r="24" spans="2:13" x14ac:dyDescent="0.2">
      <c r="B24" s="4" t="s">
        <v>25</v>
      </c>
      <c r="C24" s="46" t="s">
        <v>208</v>
      </c>
      <c r="D24" s="46" t="s">
        <v>208</v>
      </c>
      <c r="E24" s="46" t="s">
        <v>208</v>
      </c>
      <c r="F24" s="46" t="s">
        <v>208</v>
      </c>
      <c r="G24" s="46" t="s">
        <v>208</v>
      </c>
      <c r="H24" s="46" t="s">
        <v>208</v>
      </c>
      <c r="I24" s="46" t="s">
        <v>208</v>
      </c>
      <c r="J24" s="46">
        <v>5</v>
      </c>
      <c r="K24" s="46">
        <v>25</v>
      </c>
      <c r="L24" s="46">
        <v>15</v>
      </c>
      <c r="M24" s="46">
        <f t="shared" si="2"/>
        <v>45</v>
      </c>
    </row>
    <row r="25" spans="2:13" x14ac:dyDescent="0.2">
      <c r="B25" s="4" t="s">
        <v>107</v>
      </c>
      <c r="C25" s="46" t="s">
        <v>208</v>
      </c>
      <c r="D25" s="46" t="s">
        <v>208</v>
      </c>
      <c r="E25" s="46" t="s">
        <v>208</v>
      </c>
      <c r="F25" s="46" t="s">
        <v>208</v>
      </c>
      <c r="G25" s="46" t="s">
        <v>208</v>
      </c>
      <c r="H25" s="46" t="s">
        <v>208</v>
      </c>
      <c r="I25" s="46" t="s">
        <v>208</v>
      </c>
      <c r="J25" s="46">
        <v>1</v>
      </c>
      <c r="K25" s="46">
        <v>0</v>
      </c>
      <c r="L25" s="46">
        <v>3</v>
      </c>
      <c r="M25" s="46">
        <f t="shared" si="2"/>
        <v>4</v>
      </c>
    </row>
    <row r="26" spans="2:13" x14ac:dyDescent="0.2">
      <c r="B26" s="4" t="s">
        <v>83</v>
      </c>
      <c r="C26" s="46" t="s">
        <v>208</v>
      </c>
      <c r="D26" s="46" t="s">
        <v>208</v>
      </c>
      <c r="E26" s="46" t="s">
        <v>208</v>
      </c>
      <c r="F26" s="46" t="s">
        <v>208</v>
      </c>
      <c r="G26" s="46" t="s">
        <v>208</v>
      </c>
      <c r="H26" s="46" t="s">
        <v>208</v>
      </c>
      <c r="I26" s="46" t="s">
        <v>208</v>
      </c>
      <c r="J26" s="46">
        <v>3</v>
      </c>
      <c r="K26" s="46">
        <v>15</v>
      </c>
      <c r="L26" s="46">
        <v>12</v>
      </c>
      <c r="M26" s="46">
        <f t="shared" si="2"/>
        <v>30</v>
      </c>
    </row>
    <row r="27" spans="2:13" x14ac:dyDescent="0.2">
      <c r="B27" s="4" t="s">
        <v>22</v>
      </c>
      <c r="C27" s="46" t="s">
        <v>208</v>
      </c>
      <c r="D27" s="46" t="s">
        <v>208</v>
      </c>
      <c r="E27" s="46" t="s">
        <v>208</v>
      </c>
      <c r="F27" s="46" t="s">
        <v>208</v>
      </c>
      <c r="G27" s="46" t="s">
        <v>208</v>
      </c>
      <c r="H27" s="46" t="s">
        <v>208</v>
      </c>
      <c r="I27" s="46" t="s">
        <v>208</v>
      </c>
      <c r="J27" s="46">
        <v>3</v>
      </c>
      <c r="K27" s="46">
        <v>12</v>
      </c>
      <c r="L27" s="46">
        <v>13</v>
      </c>
      <c r="M27" s="46">
        <f t="shared" si="2"/>
        <v>28</v>
      </c>
    </row>
    <row r="28" spans="2:13" x14ac:dyDescent="0.2">
      <c r="B28" s="4" t="s">
        <v>108</v>
      </c>
      <c r="C28" s="46">
        <v>3</v>
      </c>
      <c r="D28" s="46">
        <v>8</v>
      </c>
      <c r="E28" s="46">
        <v>6</v>
      </c>
      <c r="F28" s="46">
        <v>4</v>
      </c>
      <c r="G28" s="46">
        <v>7</v>
      </c>
      <c r="H28" s="46">
        <v>5</v>
      </c>
      <c r="I28" s="46">
        <v>11</v>
      </c>
      <c r="J28" s="46">
        <v>4</v>
      </c>
      <c r="K28" s="46" t="s">
        <v>208</v>
      </c>
      <c r="L28" s="46" t="s">
        <v>208</v>
      </c>
      <c r="M28" s="46">
        <f t="shared" si="2"/>
        <v>48</v>
      </c>
    </row>
    <row r="29" spans="2:13" x14ac:dyDescent="0.2">
      <c r="B29" s="4" t="s">
        <v>109</v>
      </c>
      <c r="C29" s="46">
        <v>3</v>
      </c>
      <c r="D29" s="46">
        <v>7</v>
      </c>
      <c r="E29" s="46">
        <v>5</v>
      </c>
      <c r="F29" s="46">
        <v>3</v>
      </c>
      <c r="G29" s="46">
        <v>6</v>
      </c>
      <c r="H29" s="46">
        <v>11</v>
      </c>
      <c r="I29" s="46">
        <v>6</v>
      </c>
      <c r="J29" s="46">
        <v>0</v>
      </c>
      <c r="K29" s="46" t="s">
        <v>208</v>
      </c>
      <c r="L29" s="46" t="s">
        <v>208</v>
      </c>
      <c r="M29" s="46">
        <f t="shared" si="2"/>
        <v>41</v>
      </c>
    </row>
    <row r="30" spans="2:13" x14ac:dyDescent="0.2">
      <c r="B30" s="4" t="s">
        <v>110</v>
      </c>
      <c r="C30" s="46">
        <v>0</v>
      </c>
      <c r="D30" s="46">
        <v>3</v>
      </c>
      <c r="E30" s="46">
        <v>6</v>
      </c>
      <c r="F30" s="46">
        <v>1</v>
      </c>
      <c r="G30" s="46">
        <v>0</v>
      </c>
      <c r="H30" s="46">
        <v>3</v>
      </c>
      <c r="I30" s="46">
        <v>4</v>
      </c>
      <c r="J30" s="46">
        <v>1</v>
      </c>
      <c r="K30" s="46" t="s">
        <v>208</v>
      </c>
      <c r="L30" s="46" t="s">
        <v>208</v>
      </c>
      <c r="M30" s="46">
        <f t="shared" si="2"/>
        <v>18</v>
      </c>
    </row>
    <row r="31" spans="2:13" x14ac:dyDescent="0.2">
      <c r="B31" s="4" t="s">
        <v>111</v>
      </c>
      <c r="C31" s="46">
        <v>1</v>
      </c>
      <c r="D31" s="46">
        <v>2</v>
      </c>
      <c r="E31" s="46">
        <v>0</v>
      </c>
      <c r="F31" s="46">
        <v>2</v>
      </c>
      <c r="G31" s="46">
        <v>3</v>
      </c>
      <c r="H31" s="46">
        <v>2</v>
      </c>
      <c r="I31" s="46">
        <v>2</v>
      </c>
      <c r="J31" s="46">
        <v>0</v>
      </c>
      <c r="K31" s="46" t="s">
        <v>208</v>
      </c>
      <c r="L31" s="46" t="s">
        <v>208</v>
      </c>
      <c r="M31" s="46">
        <f t="shared" si="2"/>
        <v>12</v>
      </c>
    </row>
    <row r="32" spans="2:13" x14ac:dyDescent="0.2">
      <c r="B32" s="4" t="s">
        <v>112</v>
      </c>
      <c r="C32" s="46">
        <v>4</v>
      </c>
      <c r="D32" s="46">
        <v>3</v>
      </c>
      <c r="E32" s="46">
        <v>4</v>
      </c>
      <c r="F32" s="46">
        <v>3</v>
      </c>
      <c r="G32" s="46">
        <v>5</v>
      </c>
      <c r="H32" s="46">
        <v>8</v>
      </c>
      <c r="I32" s="46">
        <v>9</v>
      </c>
      <c r="J32" s="46">
        <v>4</v>
      </c>
      <c r="K32" s="46" t="s">
        <v>208</v>
      </c>
      <c r="L32" s="46" t="s">
        <v>208</v>
      </c>
      <c r="M32" s="46">
        <f t="shared" si="2"/>
        <v>40</v>
      </c>
    </row>
    <row r="33" spans="2:13" x14ac:dyDescent="0.2">
      <c r="B33" s="4" t="s">
        <v>113</v>
      </c>
      <c r="C33" s="46">
        <v>1</v>
      </c>
      <c r="D33" s="46">
        <v>3</v>
      </c>
      <c r="E33" s="46">
        <v>3</v>
      </c>
      <c r="F33" s="46">
        <v>2</v>
      </c>
      <c r="G33" s="46">
        <v>11</v>
      </c>
      <c r="H33" s="46">
        <v>4</v>
      </c>
      <c r="I33" s="46">
        <v>4</v>
      </c>
      <c r="J33" s="46">
        <v>5</v>
      </c>
      <c r="K33" s="46" t="s">
        <v>208</v>
      </c>
      <c r="L33" s="46" t="s">
        <v>208</v>
      </c>
      <c r="M33" s="46">
        <f t="shared" si="2"/>
        <v>33</v>
      </c>
    </row>
    <row r="34" spans="2:13" x14ac:dyDescent="0.2">
      <c r="B34" s="4" t="s">
        <v>22</v>
      </c>
      <c r="C34" s="46">
        <v>1</v>
      </c>
      <c r="D34" s="46">
        <v>3</v>
      </c>
      <c r="E34" s="46">
        <v>1</v>
      </c>
      <c r="F34" s="46">
        <v>2</v>
      </c>
      <c r="G34" s="46">
        <v>5</v>
      </c>
      <c r="H34" s="46">
        <v>2</v>
      </c>
      <c r="I34" s="46">
        <v>7</v>
      </c>
      <c r="J34" s="46">
        <v>2</v>
      </c>
      <c r="K34" s="46" t="s">
        <v>208</v>
      </c>
      <c r="L34" s="46" t="s">
        <v>208</v>
      </c>
      <c r="M34" s="46">
        <f t="shared" si="2"/>
        <v>23</v>
      </c>
    </row>
    <row r="35" spans="2:13" x14ac:dyDescent="0.2">
      <c r="B35" s="4" t="s">
        <v>114</v>
      </c>
      <c r="C35" s="46">
        <v>2</v>
      </c>
      <c r="D35" s="46">
        <v>2</v>
      </c>
      <c r="E35" s="46">
        <v>4</v>
      </c>
      <c r="F35" s="46">
        <v>3</v>
      </c>
      <c r="G35" s="46">
        <v>5</v>
      </c>
      <c r="H35" s="46">
        <v>8</v>
      </c>
      <c r="I35" s="46">
        <v>3</v>
      </c>
      <c r="J35" s="46">
        <v>11</v>
      </c>
      <c r="K35" s="46">
        <v>6</v>
      </c>
      <c r="L35" s="46">
        <v>2</v>
      </c>
      <c r="M35" s="46">
        <f t="shared" si="2"/>
        <v>46</v>
      </c>
    </row>
    <row r="36" spans="2:13" x14ac:dyDescent="0.2">
      <c r="B36" s="4" t="s">
        <v>115</v>
      </c>
      <c r="C36" s="46">
        <v>0</v>
      </c>
      <c r="D36" s="46">
        <v>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 t="s">
        <v>208</v>
      </c>
      <c r="L36" s="46" t="s">
        <v>208</v>
      </c>
      <c r="M36" s="46">
        <f t="shared" si="2"/>
        <v>1</v>
      </c>
    </row>
    <row r="37" spans="2:13" x14ac:dyDescent="0.2">
      <c r="B37" s="4" t="s">
        <v>116</v>
      </c>
      <c r="C37" s="46">
        <v>1</v>
      </c>
      <c r="D37" s="46">
        <v>0</v>
      </c>
      <c r="E37" s="46">
        <v>0</v>
      </c>
      <c r="F37" s="46">
        <v>0</v>
      </c>
      <c r="G37" s="46">
        <v>0</v>
      </c>
      <c r="H37" s="46">
        <v>1</v>
      </c>
      <c r="I37" s="46">
        <v>0</v>
      </c>
      <c r="J37" s="46">
        <v>0</v>
      </c>
      <c r="K37" s="46" t="s">
        <v>208</v>
      </c>
      <c r="L37" s="46" t="s">
        <v>208</v>
      </c>
      <c r="M37" s="46">
        <f t="shared" si="2"/>
        <v>2</v>
      </c>
    </row>
    <row r="38" spans="2:13" x14ac:dyDescent="0.2">
      <c r="B38" s="4" t="s">
        <v>117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1</v>
      </c>
      <c r="I38" s="46">
        <v>0</v>
      </c>
      <c r="J38" s="46">
        <v>0</v>
      </c>
      <c r="K38" s="46">
        <v>0</v>
      </c>
      <c r="L38" s="46">
        <v>0</v>
      </c>
      <c r="M38" s="46">
        <f t="shared" si="2"/>
        <v>1</v>
      </c>
    </row>
    <row r="39" spans="2:13" x14ac:dyDescent="0.2">
      <c r="B39" s="42" t="s">
        <v>16</v>
      </c>
      <c r="C39" s="49">
        <f t="shared" ref="C39:L39" si="3">SUM(C23:C38)</f>
        <v>16</v>
      </c>
      <c r="D39" s="49">
        <f t="shared" si="3"/>
        <v>32</v>
      </c>
      <c r="E39" s="49">
        <f t="shared" si="3"/>
        <v>29</v>
      </c>
      <c r="F39" s="49">
        <f t="shared" si="3"/>
        <v>20</v>
      </c>
      <c r="G39" s="49">
        <f t="shared" si="3"/>
        <v>42</v>
      </c>
      <c r="H39" s="49">
        <f t="shared" si="3"/>
        <v>45</v>
      </c>
      <c r="I39" s="49">
        <f t="shared" si="3"/>
        <v>46</v>
      </c>
      <c r="J39" s="49">
        <f t="shared" si="3"/>
        <v>39</v>
      </c>
      <c r="K39" s="49">
        <f t="shared" si="3"/>
        <v>59</v>
      </c>
      <c r="L39" s="49">
        <f t="shared" si="3"/>
        <v>48</v>
      </c>
      <c r="M39" s="52">
        <f t="shared" si="2"/>
        <v>376</v>
      </c>
    </row>
    <row r="40" spans="2:13" x14ac:dyDescent="0.2">
      <c r="B40" s="4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 x14ac:dyDescent="0.2">
      <c r="B41" s="42" t="s">
        <v>169</v>
      </c>
      <c r="C41" s="9">
        <v>2000</v>
      </c>
      <c r="D41" s="9">
        <v>2001</v>
      </c>
      <c r="E41" s="9">
        <v>2002</v>
      </c>
      <c r="F41" s="9">
        <v>2003</v>
      </c>
      <c r="G41" s="9">
        <v>2004</v>
      </c>
      <c r="H41" s="9">
        <v>2005</v>
      </c>
      <c r="I41" s="9">
        <v>2006</v>
      </c>
      <c r="J41" s="9">
        <v>2007</v>
      </c>
      <c r="K41" s="9">
        <v>2008</v>
      </c>
      <c r="L41" s="9">
        <v>2009</v>
      </c>
      <c r="M41" s="10" t="s">
        <v>167</v>
      </c>
    </row>
    <row r="42" spans="2:13" x14ac:dyDescent="0.2">
      <c r="B42" s="4" t="s">
        <v>81</v>
      </c>
      <c r="C42" s="46">
        <v>2</v>
      </c>
      <c r="D42" s="46">
        <v>1</v>
      </c>
      <c r="E42" s="46">
        <v>0</v>
      </c>
      <c r="F42" s="46">
        <v>0</v>
      </c>
      <c r="G42" s="46">
        <v>0</v>
      </c>
      <c r="H42" s="46">
        <v>0</v>
      </c>
      <c r="I42" s="46">
        <v>1</v>
      </c>
      <c r="J42" s="46">
        <v>4</v>
      </c>
      <c r="K42" s="46">
        <v>3</v>
      </c>
      <c r="L42" s="46">
        <v>3</v>
      </c>
      <c r="M42" s="46">
        <f t="shared" ref="M42:M53" si="4">SUM(C42:L42)</f>
        <v>14</v>
      </c>
    </row>
    <row r="43" spans="2:13" x14ac:dyDescent="0.2">
      <c r="B43" s="4" t="s">
        <v>25</v>
      </c>
      <c r="C43" s="46">
        <v>25</v>
      </c>
      <c r="D43" s="46">
        <v>22</v>
      </c>
      <c r="E43" s="46">
        <v>17</v>
      </c>
      <c r="F43" s="46">
        <v>19</v>
      </c>
      <c r="G43" s="46">
        <v>29</v>
      </c>
      <c r="H43" s="46">
        <v>25</v>
      </c>
      <c r="I43" s="46">
        <v>20</v>
      </c>
      <c r="J43" s="46">
        <v>35</v>
      </c>
      <c r="K43" s="46">
        <v>36</v>
      </c>
      <c r="L43" s="46">
        <v>26</v>
      </c>
      <c r="M43" s="46">
        <f t="shared" si="4"/>
        <v>254</v>
      </c>
    </row>
    <row r="44" spans="2:13" x14ac:dyDescent="0.2">
      <c r="B44" s="67" t="s">
        <v>170</v>
      </c>
      <c r="C44" s="46" t="s">
        <v>208</v>
      </c>
      <c r="D44" s="46" t="s">
        <v>208</v>
      </c>
      <c r="E44" s="46" t="s">
        <v>208</v>
      </c>
      <c r="F44" s="46" t="s">
        <v>208</v>
      </c>
      <c r="G44" s="46" t="s">
        <v>208</v>
      </c>
      <c r="H44" s="46" t="s">
        <v>208</v>
      </c>
      <c r="I44" s="46" t="s">
        <v>208</v>
      </c>
      <c r="J44" s="46" t="s">
        <v>208</v>
      </c>
      <c r="K44" s="46" t="s">
        <v>208</v>
      </c>
      <c r="L44" s="46">
        <v>23</v>
      </c>
      <c r="M44" s="46">
        <f t="shared" si="4"/>
        <v>23</v>
      </c>
    </row>
    <row r="45" spans="2:13" x14ac:dyDescent="0.2">
      <c r="B45" s="4" t="s">
        <v>107</v>
      </c>
      <c r="C45" s="46">
        <v>5</v>
      </c>
      <c r="D45" s="46">
        <v>2</v>
      </c>
      <c r="E45" s="46">
        <v>7</v>
      </c>
      <c r="F45" s="46">
        <v>2</v>
      </c>
      <c r="G45" s="46">
        <v>3</v>
      </c>
      <c r="H45" s="46">
        <v>2</v>
      </c>
      <c r="I45" s="46">
        <v>6</v>
      </c>
      <c r="J45" s="46">
        <v>5</v>
      </c>
      <c r="K45" s="46">
        <v>5</v>
      </c>
      <c r="L45" s="46">
        <v>8</v>
      </c>
      <c r="M45" s="46">
        <f t="shared" si="4"/>
        <v>45</v>
      </c>
    </row>
    <row r="46" spans="2:13" x14ac:dyDescent="0.2">
      <c r="B46" s="67" t="s">
        <v>171</v>
      </c>
      <c r="C46" s="46"/>
      <c r="D46" s="46"/>
      <c r="E46" s="46"/>
      <c r="F46" s="46" t="s">
        <v>208</v>
      </c>
      <c r="G46" s="46" t="s">
        <v>208</v>
      </c>
      <c r="H46" s="46" t="s">
        <v>208</v>
      </c>
      <c r="I46" s="46" t="s">
        <v>208</v>
      </c>
      <c r="J46" s="46" t="s">
        <v>208</v>
      </c>
      <c r="K46" s="46" t="s">
        <v>208</v>
      </c>
      <c r="L46" s="46">
        <v>11</v>
      </c>
      <c r="M46" s="46">
        <f t="shared" si="4"/>
        <v>11</v>
      </c>
    </row>
    <row r="47" spans="2:13" hidden="1" x14ac:dyDescent="0.2">
      <c r="B47" s="67" t="s">
        <v>172</v>
      </c>
      <c r="C47" s="46" t="s">
        <v>208</v>
      </c>
      <c r="D47" s="46" t="s">
        <v>208</v>
      </c>
      <c r="E47" s="46" t="s">
        <v>208</v>
      </c>
      <c r="F47" s="46" t="s">
        <v>208</v>
      </c>
      <c r="G47" s="46" t="s">
        <v>208</v>
      </c>
      <c r="H47" s="46" t="s">
        <v>208</v>
      </c>
      <c r="I47" s="46" t="s">
        <v>208</v>
      </c>
      <c r="J47" s="46" t="s">
        <v>208</v>
      </c>
      <c r="K47" s="46" t="s">
        <v>208</v>
      </c>
      <c r="L47" s="46" t="s">
        <v>208</v>
      </c>
      <c r="M47" s="46">
        <f t="shared" si="4"/>
        <v>0</v>
      </c>
    </row>
    <row r="48" spans="2:13" x14ac:dyDescent="0.2">
      <c r="B48" s="4" t="s">
        <v>83</v>
      </c>
      <c r="C48" s="46">
        <v>8</v>
      </c>
      <c r="D48" s="46">
        <v>13</v>
      </c>
      <c r="E48" s="46">
        <v>14</v>
      </c>
      <c r="F48" s="46">
        <v>13</v>
      </c>
      <c r="G48" s="46">
        <v>16</v>
      </c>
      <c r="H48" s="46">
        <v>14</v>
      </c>
      <c r="I48" s="46">
        <v>10</v>
      </c>
      <c r="J48" s="46">
        <v>18</v>
      </c>
      <c r="K48" s="46">
        <v>15</v>
      </c>
      <c r="L48" s="46">
        <v>11</v>
      </c>
      <c r="M48" s="46">
        <f t="shared" si="4"/>
        <v>132</v>
      </c>
    </row>
    <row r="49" spans="2:16" x14ac:dyDescent="0.2">
      <c r="B49" s="67" t="s">
        <v>91</v>
      </c>
      <c r="C49" s="46"/>
      <c r="D49" s="46"/>
      <c r="E49" s="46"/>
      <c r="F49" s="46"/>
      <c r="G49" s="46"/>
      <c r="H49" s="46"/>
      <c r="I49" s="46"/>
      <c r="J49" s="46"/>
      <c r="K49" s="46"/>
      <c r="L49" s="46">
        <v>5</v>
      </c>
      <c r="M49" s="46">
        <f t="shared" si="4"/>
        <v>5</v>
      </c>
    </row>
    <row r="50" spans="2:16" x14ac:dyDescent="0.2">
      <c r="B50" s="4" t="s">
        <v>22</v>
      </c>
      <c r="C50" s="46">
        <v>6</v>
      </c>
      <c r="D50" s="46">
        <v>10</v>
      </c>
      <c r="E50" s="46">
        <v>10</v>
      </c>
      <c r="F50" s="46">
        <v>12</v>
      </c>
      <c r="G50" s="46">
        <v>11</v>
      </c>
      <c r="H50" s="46">
        <v>13</v>
      </c>
      <c r="I50" s="46">
        <v>15</v>
      </c>
      <c r="J50" s="46">
        <v>24</v>
      </c>
      <c r="K50" s="46">
        <v>29</v>
      </c>
      <c r="L50" s="46">
        <v>13</v>
      </c>
      <c r="M50" s="46">
        <f t="shared" si="4"/>
        <v>143</v>
      </c>
    </row>
    <row r="51" spans="2:16" x14ac:dyDescent="0.2">
      <c r="B51" s="67" t="s">
        <v>114</v>
      </c>
      <c r="C51" s="46">
        <v>5</v>
      </c>
      <c r="D51" s="46">
        <v>14</v>
      </c>
      <c r="E51" s="46">
        <v>7</v>
      </c>
      <c r="F51" s="46">
        <v>11</v>
      </c>
      <c r="G51" s="46">
        <v>11</v>
      </c>
      <c r="H51" s="46">
        <v>6</v>
      </c>
      <c r="I51" s="46">
        <v>8</v>
      </c>
      <c r="J51" s="46">
        <v>14</v>
      </c>
      <c r="K51" s="46">
        <v>16</v>
      </c>
      <c r="L51" s="46">
        <v>7</v>
      </c>
      <c r="M51" s="46">
        <f>SUM(C51:L51)</f>
        <v>99</v>
      </c>
    </row>
    <row r="52" spans="2:16" x14ac:dyDescent="0.2">
      <c r="B52" s="67" t="s">
        <v>195</v>
      </c>
      <c r="C52" s="46"/>
      <c r="D52" s="46" t="s">
        <v>208</v>
      </c>
      <c r="E52" s="46" t="s">
        <v>208</v>
      </c>
      <c r="F52" s="46" t="s">
        <v>208</v>
      </c>
      <c r="G52" s="46" t="s">
        <v>208</v>
      </c>
      <c r="H52" s="46" t="s">
        <v>208</v>
      </c>
      <c r="I52" s="46" t="s">
        <v>208</v>
      </c>
      <c r="J52" s="46" t="s">
        <v>208</v>
      </c>
      <c r="K52" s="46" t="s">
        <v>208</v>
      </c>
      <c r="L52" s="46">
        <v>8</v>
      </c>
      <c r="M52" s="46">
        <f t="shared" si="4"/>
        <v>8</v>
      </c>
    </row>
    <row r="53" spans="2:16" x14ac:dyDescent="0.2">
      <c r="B53" s="42" t="s">
        <v>16</v>
      </c>
      <c r="C53" s="49">
        <f t="shared" ref="C53:L53" si="5">SUM(C42:C52)</f>
        <v>51</v>
      </c>
      <c r="D53" s="49">
        <f t="shared" si="5"/>
        <v>62</v>
      </c>
      <c r="E53" s="49">
        <f t="shared" si="5"/>
        <v>55</v>
      </c>
      <c r="F53" s="49">
        <f t="shared" si="5"/>
        <v>57</v>
      </c>
      <c r="G53" s="49">
        <f t="shared" si="5"/>
        <v>70</v>
      </c>
      <c r="H53" s="49">
        <f t="shared" si="5"/>
        <v>60</v>
      </c>
      <c r="I53" s="49">
        <f t="shared" si="5"/>
        <v>60</v>
      </c>
      <c r="J53" s="49">
        <f t="shared" si="5"/>
        <v>100</v>
      </c>
      <c r="K53" s="49">
        <f t="shared" si="5"/>
        <v>104</v>
      </c>
      <c r="L53" s="49">
        <f t="shared" si="5"/>
        <v>115</v>
      </c>
      <c r="M53" s="52">
        <f t="shared" si="4"/>
        <v>734</v>
      </c>
    </row>
    <row r="54" spans="2:16" x14ac:dyDescent="0.2">
      <c r="B54" s="77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68"/>
    </row>
    <row r="55" spans="2:16" x14ac:dyDescent="0.2">
      <c r="B55" s="42" t="s">
        <v>169</v>
      </c>
      <c r="C55" s="9">
        <v>2010</v>
      </c>
      <c r="D55" s="9">
        <v>2011</v>
      </c>
      <c r="E55" s="9">
        <v>2012</v>
      </c>
      <c r="F55" s="9">
        <v>2013</v>
      </c>
      <c r="G55" s="9">
        <v>2014</v>
      </c>
      <c r="H55" s="9">
        <v>2015</v>
      </c>
      <c r="I55" s="9">
        <v>2016</v>
      </c>
      <c r="J55" s="9">
        <v>2017</v>
      </c>
      <c r="K55" s="9">
        <v>2018</v>
      </c>
      <c r="L55" s="9">
        <v>2019</v>
      </c>
      <c r="M55" s="10" t="s">
        <v>327</v>
      </c>
    </row>
    <row r="56" spans="2:16" x14ac:dyDescent="0.2">
      <c r="B56" s="67" t="s">
        <v>81</v>
      </c>
      <c r="C56" s="46">
        <v>4</v>
      </c>
      <c r="D56" s="46">
        <v>1</v>
      </c>
      <c r="E56" s="46">
        <v>1</v>
      </c>
      <c r="F56" s="46">
        <v>3</v>
      </c>
      <c r="G56" s="46">
        <v>4</v>
      </c>
      <c r="H56" s="46">
        <v>4</v>
      </c>
      <c r="I56" s="46">
        <v>2</v>
      </c>
      <c r="J56" s="46">
        <v>3</v>
      </c>
      <c r="K56" s="46" t="s">
        <v>209</v>
      </c>
      <c r="L56" s="46" t="s">
        <v>209</v>
      </c>
      <c r="M56" s="46">
        <f>SUM(C56:L56)</f>
        <v>22</v>
      </c>
    </row>
    <row r="57" spans="2:16" x14ac:dyDescent="0.2">
      <c r="B57" s="67" t="s">
        <v>170</v>
      </c>
      <c r="C57" s="46">
        <v>47</v>
      </c>
      <c r="D57" s="46">
        <v>54</v>
      </c>
      <c r="E57" s="46">
        <v>51</v>
      </c>
      <c r="F57" s="46">
        <v>57</v>
      </c>
      <c r="G57" s="46">
        <v>39</v>
      </c>
      <c r="H57" s="46">
        <v>47</v>
      </c>
      <c r="I57" s="46">
        <v>43</v>
      </c>
      <c r="J57" s="46">
        <v>55</v>
      </c>
      <c r="K57" s="46" t="s">
        <v>209</v>
      </c>
      <c r="L57" s="46" t="s">
        <v>209</v>
      </c>
      <c r="M57" s="46">
        <f t="shared" ref="M57:M62" si="6">SUM(C57:L57)</f>
        <v>393</v>
      </c>
    </row>
    <row r="58" spans="2:16" ht="22.5" x14ac:dyDescent="0.2">
      <c r="B58" s="76" t="s">
        <v>196</v>
      </c>
      <c r="C58" s="46">
        <v>17</v>
      </c>
      <c r="D58" s="46">
        <v>20</v>
      </c>
      <c r="E58" s="46">
        <v>24</v>
      </c>
      <c r="F58" s="46">
        <v>23</v>
      </c>
      <c r="G58" s="46">
        <v>14</v>
      </c>
      <c r="H58" s="46">
        <v>16</v>
      </c>
      <c r="I58" s="46">
        <v>20</v>
      </c>
      <c r="J58" s="46">
        <v>17</v>
      </c>
      <c r="K58" s="46" t="s">
        <v>209</v>
      </c>
      <c r="L58" s="46" t="s">
        <v>209</v>
      </c>
      <c r="M58" s="46">
        <f t="shared" si="6"/>
        <v>151</v>
      </c>
    </row>
    <row r="59" spans="2:16" x14ac:dyDescent="0.2">
      <c r="B59" s="67" t="s">
        <v>172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 t="s">
        <v>5</v>
      </c>
      <c r="J59" s="46">
        <v>0</v>
      </c>
      <c r="K59" s="46" t="s">
        <v>209</v>
      </c>
      <c r="L59" s="46" t="s">
        <v>209</v>
      </c>
      <c r="M59" s="46">
        <f t="shared" si="6"/>
        <v>0</v>
      </c>
    </row>
    <row r="60" spans="2:16" x14ac:dyDescent="0.2">
      <c r="B60" s="67" t="s">
        <v>91</v>
      </c>
      <c r="C60" s="46">
        <v>8</v>
      </c>
      <c r="D60" s="46">
        <v>17</v>
      </c>
      <c r="E60" s="46">
        <v>14</v>
      </c>
      <c r="F60" s="46">
        <v>19</v>
      </c>
      <c r="G60" s="46">
        <v>22</v>
      </c>
      <c r="H60" s="46">
        <v>18</v>
      </c>
      <c r="I60" s="46">
        <v>17</v>
      </c>
      <c r="J60" s="46">
        <v>23</v>
      </c>
      <c r="K60" s="46" t="s">
        <v>209</v>
      </c>
      <c r="L60" s="46" t="s">
        <v>209</v>
      </c>
      <c r="M60" s="46">
        <f t="shared" si="6"/>
        <v>138</v>
      </c>
    </row>
    <row r="61" spans="2:16" x14ac:dyDescent="0.2">
      <c r="B61" s="67" t="s">
        <v>195</v>
      </c>
      <c r="C61" s="46">
        <v>20</v>
      </c>
      <c r="D61" s="46">
        <v>22</v>
      </c>
      <c r="E61" s="46">
        <v>20</v>
      </c>
      <c r="F61" s="46">
        <v>21</v>
      </c>
      <c r="G61" s="46">
        <v>22</v>
      </c>
      <c r="H61" s="46">
        <v>16</v>
      </c>
      <c r="I61" s="46">
        <v>22</v>
      </c>
      <c r="J61" s="46">
        <v>19</v>
      </c>
      <c r="K61" s="46" t="s">
        <v>209</v>
      </c>
      <c r="L61" s="46" t="s">
        <v>209</v>
      </c>
      <c r="M61" s="46">
        <f t="shared" si="6"/>
        <v>162</v>
      </c>
    </row>
    <row r="62" spans="2:16" x14ac:dyDescent="0.2">
      <c r="B62" s="67" t="s">
        <v>355</v>
      </c>
      <c r="C62" s="46" t="s">
        <v>208</v>
      </c>
      <c r="D62" s="46" t="s">
        <v>208</v>
      </c>
      <c r="E62" s="46" t="s">
        <v>208</v>
      </c>
      <c r="F62" s="46" t="s">
        <v>208</v>
      </c>
      <c r="G62" s="46" t="s">
        <v>208</v>
      </c>
      <c r="H62" s="46" t="s">
        <v>208</v>
      </c>
      <c r="I62" s="46" t="s">
        <v>5</v>
      </c>
      <c r="J62" s="46">
        <v>1</v>
      </c>
      <c r="K62" s="46" t="s">
        <v>209</v>
      </c>
      <c r="L62" s="46" t="s">
        <v>209</v>
      </c>
      <c r="M62" s="46">
        <f t="shared" si="6"/>
        <v>1</v>
      </c>
    </row>
    <row r="63" spans="2:16" x14ac:dyDescent="0.2">
      <c r="B63" s="42" t="s">
        <v>16</v>
      </c>
      <c r="C63" s="49">
        <f t="shared" ref="C63:J63" si="7">SUM(C56:C62)</f>
        <v>96</v>
      </c>
      <c r="D63" s="49">
        <f t="shared" si="7"/>
        <v>114</v>
      </c>
      <c r="E63" s="49">
        <f t="shared" si="7"/>
        <v>110</v>
      </c>
      <c r="F63" s="49">
        <f t="shared" si="7"/>
        <v>123</v>
      </c>
      <c r="G63" s="49">
        <f t="shared" si="7"/>
        <v>101</v>
      </c>
      <c r="H63" s="49">
        <f t="shared" si="7"/>
        <v>101</v>
      </c>
      <c r="I63" s="49">
        <f>SUM(I56:I62)</f>
        <v>104</v>
      </c>
      <c r="J63" s="49">
        <f t="shared" si="7"/>
        <v>118</v>
      </c>
      <c r="K63" s="49" t="s">
        <v>209</v>
      </c>
      <c r="L63" s="49" t="s">
        <v>209</v>
      </c>
      <c r="M63" s="49">
        <f>SUM(M56:M62)</f>
        <v>867</v>
      </c>
    </row>
    <row r="64" spans="2:16" x14ac:dyDescent="0.2">
      <c r="B64" s="144" t="s">
        <v>187</v>
      </c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P64" s="23"/>
    </row>
    <row r="65" spans="2:28" x14ac:dyDescent="0.2">
      <c r="B65" s="127" t="s">
        <v>120</v>
      </c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02"/>
      <c r="P65" s="35"/>
      <c r="Q65" s="35"/>
    </row>
    <row r="66" spans="2:28" x14ac:dyDescent="0.2">
      <c r="B66" s="127" t="s">
        <v>277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</row>
    <row r="67" spans="2:28" ht="15" x14ac:dyDescent="0.2">
      <c r="B67" s="127" t="s">
        <v>356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</row>
    <row r="68" spans="2:28" x14ac:dyDescent="0.2">
      <c r="C68" s="75"/>
    </row>
    <row r="69" spans="2:28" x14ac:dyDescent="0.2">
      <c r="B69" s="74" t="s">
        <v>61</v>
      </c>
    </row>
    <row r="71" spans="2:28" x14ac:dyDescent="0.2">
      <c r="N71" s="35"/>
      <c r="O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</row>
  </sheetData>
  <mergeCells count="4">
    <mergeCell ref="B64:M64"/>
    <mergeCell ref="B65:M65"/>
    <mergeCell ref="B67:M67"/>
    <mergeCell ref="B66:M66"/>
  </mergeCells>
  <phoneticPr fontId="7" type="noConversion"/>
  <hyperlinks>
    <hyperlink ref="B68:C68" location="Forside!B11" display="Tabeller og figurer"/>
    <hyperlink ref="B69" location="Forside!B12" display="Tabeller og figurer"/>
  </hyperlinks>
  <printOptions horizontalCentered="1"/>
  <pageMargins left="0.78740157480314965" right="0.59055118110236227" top="0.98425196850393704" bottom="0.98425196850393704" header="0.51181102362204722" footer="0.51181102362204722"/>
  <pageSetup paperSize="9" orientation="portrait" verticalDpi="1200" r:id="rId1"/>
  <headerFooter alignWithMargins="0"/>
  <ignoredErrors>
    <ignoredError sqref="B2 M9:M40 M52 M42:M43 M45 M48 M50 M53" unlocked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V138"/>
  <sheetViews>
    <sheetView workbookViewId="0"/>
  </sheetViews>
  <sheetFormatPr baseColWidth="10" defaultColWidth="9.140625" defaultRowHeight="12.75" x14ac:dyDescent="0.2"/>
  <cols>
    <col min="1" max="1" width="20.42578125" customWidth="1"/>
    <col min="5" max="5" width="9.5703125" bestFit="1" customWidth="1"/>
  </cols>
  <sheetData>
    <row r="1" spans="1:19" x14ac:dyDescent="0.2">
      <c r="A1" s="1" t="s">
        <v>46</v>
      </c>
      <c r="B1" s="1"/>
      <c r="L1" s="71" t="s">
        <v>253</v>
      </c>
    </row>
    <row r="2" spans="1:19" x14ac:dyDescent="0.2">
      <c r="A2" s="71" t="s">
        <v>48</v>
      </c>
      <c r="B2" s="71" t="s">
        <v>303</v>
      </c>
      <c r="E2" s="71" t="s">
        <v>55</v>
      </c>
      <c r="F2" s="71" t="s">
        <v>304</v>
      </c>
      <c r="L2" s="71" t="s">
        <v>330</v>
      </c>
      <c r="O2" s="71" t="s">
        <v>331</v>
      </c>
    </row>
    <row r="3" spans="1:19" x14ac:dyDescent="0.2">
      <c r="A3" t="s">
        <v>17</v>
      </c>
      <c r="B3" t="s">
        <v>18</v>
      </c>
      <c r="C3" t="s">
        <v>19</v>
      </c>
      <c r="D3" t="s">
        <v>16</v>
      </c>
      <c r="E3" t="s">
        <v>49</v>
      </c>
      <c r="F3" s="71" t="s">
        <v>212</v>
      </c>
      <c r="L3" t="s">
        <v>18</v>
      </c>
      <c r="M3" t="s">
        <v>19</v>
      </c>
      <c r="O3" t="s">
        <v>18</v>
      </c>
      <c r="P3" t="s">
        <v>19</v>
      </c>
      <c r="R3" s="71" t="s">
        <v>239</v>
      </c>
      <c r="S3" s="71" t="s">
        <v>238</v>
      </c>
    </row>
    <row r="4" spans="1:19" x14ac:dyDescent="0.2">
      <c r="A4" t="s">
        <v>50</v>
      </c>
      <c r="B4" s="2">
        <f>'Tabell 3'!C4</f>
        <v>19</v>
      </c>
      <c r="C4" s="2">
        <f>'Tabell 3'!D4</f>
        <v>168</v>
      </c>
      <c r="D4" s="2">
        <f>SUM(B4:C4)</f>
        <v>187</v>
      </c>
      <c r="E4" s="3">
        <f>B4/D4*100</f>
        <v>10.160427807486631</v>
      </c>
      <c r="F4" s="3">
        <f>C4/D4*100</f>
        <v>89.839572192513373</v>
      </c>
      <c r="L4" s="3">
        <v>12.121212121212121</v>
      </c>
      <c r="M4" s="3">
        <v>87.878787878787875</v>
      </c>
      <c r="O4" s="3"/>
      <c r="P4" s="3"/>
    </row>
    <row r="5" spans="1:19" x14ac:dyDescent="0.2">
      <c r="B5" s="2">
        <f>'Tabell 3'!C5</f>
        <v>15</v>
      </c>
      <c r="C5" s="2">
        <f>'Tabell 3'!D5</f>
        <v>158</v>
      </c>
      <c r="D5" s="2">
        <f t="shared" ref="D5:D21" si="0">SUM(B5:C5)</f>
        <v>173</v>
      </c>
      <c r="E5" s="3">
        <f t="shared" ref="E5:E21" si="1">B5/D5*100</f>
        <v>8.6705202312138727</v>
      </c>
      <c r="F5" s="3">
        <f t="shared" ref="F5:F42" si="2">C5/D5*100</f>
        <v>91.329479768786129</v>
      </c>
      <c r="L5" s="3">
        <v>5.1724137931034484</v>
      </c>
      <c r="M5" s="3">
        <v>94.827586206896555</v>
      </c>
      <c r="O5" s="3"/>
      <c r="P5" s="3"/>
    </row>
    <row r="6" spans="1:19" x14ac:dyDescent="0.2">
      <c r="B6" s="2">
        <f>'Tabell 3'!C6</f>
        <v>20</v>
      </c>
      <c r="C6" s="2">
        <f>'Tabell 3'!D6</f>
        <v>175</v>
      </c>
      <c r="D6" s="2">
        <f t="shared" si="0"/>
        <v>195</v>
      </c>
      <c r="E6" s="3">
        <f t="shared" si="1"/>
        <v>10.256410256410255</v>
      </c>
      <c r="F6" s="3">
        <f t="shared" si="2"/>
        <v>89.743589743589752</v>
      </c>
      <c r="L6" s="3">
        <v>10.43956043956044</v>
      </c>
      <c r="M6" s="3">
        <v>89.560439560439562</v>
      </c>
      <c r="O6" s="3"/>
      <c r="P6" s="3"/>
    </row>
    <row r="7" spans="1:19" x14ac:dyDescent="0.2">
      <c r="B7" s="2">
        <f>'Tabell 3'!C7</f>
        <v>26</v>
      </c>
      <c r="C7" s="2">
        <f>'Tabell 3'!D7</f>
        <v>181</v>
      </c>
      <c r="D7" s="2">
        <f t="shared" si="0"/>
        <v>207</v>
      </c>
      <c r="E7" s="3">
        <f t="shared" si="1"/>
        <v>12.560386473429952</v>
      </c>
      <c r="F7" s="3">
        <f t="shared" si="2"/>
        <v>87.439613526570042</v>
      </c>
      <c r="L7" s="3">
        <v>11.413043478260869</v>
      </c>
      <c r="M7" s="3">
        <v>88.58695652173914</v>
      </c>
      <c r="O7" s="3"/>
      <c r="P7" s="3"/>
    </row>
    <row r="8" spans="1:19" x14ac:dyDescent="0.2">
      <c r="B8" s="2">
        <f>'Tabell 3'!C8</f>
        <v>25</v>
      </c>
      <c r="C8" s="2">
        <f>'Tabell 3'!D8</f>
        <v>199</v>
      </c>
      <c r="D8" s="2">
        <f t="shared" si="0"/>
        <v>224</v>
      </c>
      <c r="E8" s="3">
        <f t="shared" si="1"/>
        <v>11.160714285714286</v>
      </c>
      <c r="F8" s="3">
        <f t="shared" si="2"/>
        <v>88.839285714285708</v>
      </c>
      <c r="L8" s="3">
        <v>30</v>
      </c>
      <c r="M8" s="3">
        <v>70</v>
      </c>
      <c r="O8" s="3"/>
      <c r="P8" s="3"/>
    </row>
    <row r="9" spans="1:19" x14ac:dyDescent="0.2">
      <c r="A9" t="s">
        <v>51</v>
      </c>
      <c r="B9" s="2">
        <f>'Tabell 3'!C9</f>
        <v>35</v>
      </c>
      <c r="C9" s="2">
        <f>'Tabell 3'!D9</f>
        <v>185</v>
      </c>
      <c r="D9" s="2">
        <f t="shared" si="0"/>
        <v>220</v>
      </c>
      <c r="E9" s="3">
        <f t="shared" si="1"/>
        <v>15.909090909090908</v>
      </c>
      <c r="F9" s="3">
        <f t="shared" si="2"/>
        <v>84.090909090909093</v>
      </c>
      <c r="L9" s="3">
        <v>10.714285714285714</v>
      </c>
      <c r="M9" s="3">
        <v>89.285714285714292</v>
      </c>
      <c r="O9" s="3"/>
      <c r="P9" s="3"/>
    </row>
    <row r="10" spans="1:19" x14ac:dyDescent="0.2">
      <c r="B10" s="2">
        <f>'Tabell 3'!C10</f>
        <v>49</v>
      </c>
      <c r="C10" s="2">
        <f>'Tabell 3'!D10</f>
        <v>203</v>
      </c>
      <c r="D10" s="2">
        <f t="shared" si="0"/>
        <v>252</v>
      </c>
      <c r="E10" s="3">
        <f t="shared" si="1"/>
        <v>19.444444444444446</v>
      </c>
      <c r="F10" s="3">
        <f t="shared" si="2"/>
        <v>80.555555555555557</v>
      </c>
      <c r="L10" s="3">
        <v>17.99163179916318</v>
      </c>
      <c r="M10" s="3">
        <v>82.008368200836827</v>
      </c>
      <c r="O10" s="3"/>
      <c r="P10" s="3"/>
    </row>
    <row r="11" spans="1:19" x14ac:dyDescent="0.2">
      <c r="B11" s="2">
        <f>'Tabell 3'!C11</f>
        <v>46</v>
      </c>
      <c r="C11" s="2">
        <f>'Tabell 3'!D11</f>
        <v>207</v>
      </c>
      <c r="D11" s="2">
        <f t="shared" si="0"/>
        <v>253</v>
      </c>
      <c r="E11" s="3">
        <f t="shared" si="1"/>
        <v>18.181818181818183</v>
      </c>
      <c r="F11" s="3">
        <f t="shared" si="2"/>
        <v>81.818181818181827</v>
      </c>
      <c r="L11" s="3">
        <v>16.738197424892704</v>
      </c>
      <c r="M11" s="3">
        <v>83.261802575107296</v>
      </c>
      <c r="O11" s="3"/>
      <c r="P11" s="3"/>
    </row>
    <row r="12" spans="1:19" x14ac:dyDescent="0.2">
      <c r="B12" s="2">
        <f>'Tabell 3'!C12</f>
        <v>56</v>
      </c>
      <c r="C12" s="2">
        <f>'Tabell 3'!D12</f>
        <v>241</v>
      </c>
      <c r="D12" s="2">
        <f t="shared" si="0"/>
        <v>297</v>
      </c>
      <c r="E12" s="3">
        <f t="shared" si="1"/>
        <v>18.855218855218855</v>
      </c>
      <c r="F12" s="3">
        <f t="shared" si="2"/>
        <v>81.144781144781149</v>
      </c>
      <c r="L12" s="3">
        <v>18.705035971223023</v>
      </c>
      <c r="M12" s="3">
        <v>81.294964028776988</v>
      </c>
      <c r="O12" s="3"/>
      <c r="P12" s="3"/>
    </row>
    <row r="13" spans="1:19" x14ac:dyDescent="0.2">
      <c r="B13" s="2">
        <f>'Tabell 3'!C13</f>
        <v>58</v>
      </c>
      <c r="C13" s="2">
        <f>'Tabell 3'!D13</f>
        <v>280</v>
      </c>
      <c r="D13" s="2">
        <f t="shared" si="0"/>
        <v>338</v>
      </c>
      <c r="E13" s="3">
        <f t="shared" si="1"/>
        <v>17.159763313609467</v>
      </c>
      <c r="F13" s="3">
        <f t="shared" si="2"/>
        <v>82.84023668639054</v>
      </c>
      <c r="L13" s="3">
        <v>15.878378378378377</v>
      </c>
      <c r="M13" s="3">
        <v>84.121621621621628</v>
      </c>
      <c r="O13" s="3"/>
      <c r="P13" s="3"/>
    </row>
    <row r="14" spans="1:19" x14ac:dyDescent="0.2">
      <c r="A14" t="s">
        <v>52</v>
      </c>
      <c r="B14" s="2">
        <f>'Tabell 3'!C14</f>
        <v>65</v>
      </c>
      <c r="C14" s="2">
        <f>'Tabell 3'!D14</f>
        <v>328</v>
      </c>
      <c r="D14" s="2">
        <f t="shared" si="0"/>
        <v>393</v>
      </c>
      <c r="E14" s="3">
        <f t="shared" si="1"/>
        <v>16.539440203562343</v>
      </c>
      <c r="F14" s="3">
        <f t="shared" si="2"/>
        <v>83.460559796437664</v>
      </c>
      <c r="L14" s="3">
        <v>15.966386554621847</v>
      </c>
      <c r="M14" s="3">
        <v>84.033613445378151</v>
      </c>
      <c r="O14" s="3">
        <v>22.222222222222221</v>
      </c>
      <c r="P14" s="3">
        <v>77.777777777777786</v>
      </c>
      <c r="R14" s="101"/>
      <c r="S14" s="101"/>
    </row>
    <row r="15" spans="1:19" x14ac:dyDescent="0.2">
      <c r="B15" s="2">
        <f>'Tabell 3'!C15</f>
        <v>103</v>
      </c>
      <c r="C15" s="2">
        <f>'Tabell 3'!D15</f>
        <v>312</v>
      </c>
      <c r="D15" s="2">
        <f t="shared" si="0"/>
        <v>415</v>
      </c>
      <c r="E15" s="3">
        <f t="shared" si="1"/>
        <v>24.819277108433734</v>
      </c>
      <c r="F15" s="3">
        <f t="shared" si="2"/>
        <v>75.180722891566262</v>
      </c>
      <c r="L15" s="3">
        <v>23.711340206185564</v>
      </c>
      <c r="M15" s="3">
        <v>76.288659793814432</v>
      </c>
      <c r="O15" s="3">
        <v>40.74074074074074</v>
      </c>
      <c r="P15" s="3">
        <v>59.259259259259252</v>
      </c>
      <c r="R15" s="101"/>
      <c r="S15" s="101"/>
    </row>
    <row r="16" spans="1:19" x14ac:dyDescent="0.2">
      <c r="B16" s="2">
        <f>'Tabell 3'!C16</f>
        <v>94</v>
      </c>
      <c r="C16" s="2">
        <f>'Tabell 3'!D16</f>
        <v>345</v>
      </c>
      <c r="D16" s="2">
        <f t="shared" si="0"/>
        <v>439</v>
      </c>
      <c r="E16" s="3">
        <f t="shared" si="1"/>
        <v>21.412300683371299</v>
      </c>
      <c r="F16" s="3">
        <f t="shared" si="2"/>
        <v>78.587699316628701</v>
      </c>
      <c r="L16" s="3">
        <v>21.052631578947366</v>
      </c>
      <c r="M16" s="3">
        <v>78.94736842105263</v>
      </c>
      <c r="O16" s="3">
        <v>25</v>
      </c>
      <c r="P16" s="3">
        <v>75</v>
      </c>
      <c r="R16" s="101"/>
      <c r="S16" s="101"/>
    </row>
    <row r="17" spans="1:20" x14ac:dyDescent="0.2">
      <c r="B17" s="2">
        <f>'Tabell 3'!C17</f>
        <v>125</v>
      </c>
      <c r="C17" s="2">
        <f>'Tabell 3'!D17</f>
        <v>366</v>
      </c>
      <c r="D17" s="2">
        <f t="shared" si="0"/>
        <v>491</v>
      </c>
      <c r="E17" s="3">
        <f t="shared" si="1"/>
        <v>25.45824847250509</v>
      </c>
      <c r="F17" s="3">
        <f t="shared" si="2"/>
        <v>74.54175152749491</v>
      </c>
      <c r="L17" s="3">
        <v>26.497695852534562</v>
      </c>
      <c r="M17" s="3">
        <v>73.502304147465438</v>
      </c>
      <c r="O17" s="3">
        <v>17.543859649122805</v>
      </c>
      <c r="P17" s="3">
        <v>82.456140350877192</v>
      </c>
      <c r="R17" s="101"/>
      <c r="S17" s="101"/>
    </row>
    <row r="18" spans="1:20" x14ac:dyDescent="0.2">
      <c r="B18" s="2">
        <f>'Tabell 3'!C18</f>
        <v>154</v>
      </c>
      <c r="C18" s="2">
        <f>'Tabell 3'!D18</f>
        <v>397</v>
      </c>
      <c r="D18" s="2">
        <f t="shared" si="0"/>
        <v>551</v>
      </c>
      <c r="E18" s="3">
        <f t="shared" si="1"/>
        <v>27.949183303085302</v>
      </c>
      <c r="F18" s="3">
        <f t="shared" si="2"/>
        <v>72.050816696914694</v>
      </c>
      <c r="L18" s="3">
        <v>28.942115768463072</v>
      </c>
      <c r="M18" s="3">
        <v>71.057884231536931</v>
      </c>
      <c r="O18" s="3">
        <v>18</v>
      </c>
      <c r="P18" s="3">
        <v>82</v>
      </c>
      <c r="R18" s="101"/>
      <c r="S18" s="101"/>
    </row>
    <row r="19" spans="1:20" x14ac:dyDescent="0.2">
      <c r="A19" t="s">
        <v>53</v>
      </c>
      <c r="B19" s="2">
        <f>'Tabell 3'!C19</f>
        <v>188</v>
      </c>
      <c r="C19" s="2">
        <f>'Tabell 3'!D19</f>
        <v>414</v>
      </c>
      <c r="D19" s="2">
        <f t="shared" si="0"/>
        <v>602</v>
      </c>
      <c r="E19" s="3">
        <f t="shared" si="1"/>
        <v>31.229235880398669</v>
      </c>
      <c r="F19" s="3">
        <f t="shared" si="2"/>
        <v>68.770764119601324</v>
      </c>
      <c r="L19" s="3">
        <v>32.276119402985074</v>
      </c>
      <c r="M19" s="3">
        <v>67.723880597014926</v>
      </c>
      <c r="O19" s="3">
        <v>22.727272727272727</v>
      </c>
      <c r="P19" s="3">
        <v>77.272727272727266</v>
      </c>
      <c r="R19" s="101"/>
      <c r="S19" s="101"/>
    </row>
    <row r="20" spans="1:20" x14ac:dyDescent="0.2">
      <c r="B20" s="2">
        <f>'Tabell 3'!C20</f>
        <v>205</v>
      </c>
      <c r="C20" s="2">
        <f>'Tabell 3'!D20</f>
        <v>397</v>
      </c>
      <c r="D20" s="2">
        <f t="shared" si="0"/>
        <v>602</v>
      </c>
      <c r="E20" s="3">
        <f t="shared" si="1"/>
        <v>34.053156146179404</v>
      </c>
      <c r="F20" s="3">
        <f t="shared" si="2"/>
        <v>65.946843853820596</v>
      </c>
      <c r="L20" s="3">
        <v>35.192307692307693</v>
      </c>
      <c r="M20" s="3">
        <v>64.807692307692307</v>
      </c>
      <c r="O20" s="3">
        <v>26.829268292682929</v>
      </c>
      <c r="P20" s="3">
        <v>73.170731707317074</v>
      </c>
      <c r="R20" s="101"/>
      <c r="S20" s="101"/>
    </row>
    <row r="21" spans="1:20" x14ac:dyDescent="0.2">
      <c r="B21" s="2">
        <f>'Tabell 3'!C21</f>
        <v>199</v>
      </c>
      <c r="C21" s="2">
        <f>'Tabell 3'!D21</f>
        <v>426</v>
      </c>
      <c r="D21" s="2">
        <f t="shared" si="0"/>
        <v>625</v>
      </c>
      <c r="E21" s="3">
        <f t="shared" si="1"/>
        <v>31.840000000000003</v>
      </c>
      <c r="F21" s="3">
        <f t="shared" si="2"/>
        <v>68.16</v>
      </c>
      <c r="L21" s="3">
        <v>32.486388384754989</v>
      </c>
      <c r="M21" s="3">
        <v>67.513611615245011</v>
      </c>
      <c r="O21" s="3">
        <v>27.027027027027028</v>
      </c>
      <c r="P21" s="3">
        <v>72.972972972972968</v>
      </c>
      <c r="R21" s="101"/>
      <c r="S21" s="101"/>
    </row>
    <row r="22" spans="1:20" x14ac:dyDescent="0.2">
      <c r="B22" s="2">
        <f>'Tabell 3'!C22</f>
        <v>216</v>
      </c>
      <c r="C22" s="2">
        <f>'Tabell 3'!D22</f>
        <v>469</v>
      </c>
      <c r="D22" s="2">
        <f t="shared" ref="D22:D30" si="3">SUM(B22:C22)</f>
        <v>685</v>
      </c>
      <c r="E22" s="3">
        <f t="shared" ref="E22:E30" si="4">B22/D22*100</f>
        <v>31.532846715328468</v>
      </c>
      <c r="F22" s="3">
        <f t="shared" si="2"/>
        <v>68.467153284671539</v>
      </c>
      <c r="L22" s="3">
        <v>30.92436974789916</v>
      </c>
      <c r="M22" s="3">
        <v>69.075630252100837</v>
      </c>
      <c r="O22" s="3">
        <v>35.555555555555557</v>
      </c>
      <c r="P22" s="3">
        <v>64.444444444444443</v>
      </c>
      <c r="R22" s="101"/>
      <c r="S22" s="101"/>
    </row>
    <row r="23" spans="1:20" x14ac:dyDescent="0.2">
      <c r="B23" s="2">
        <f>'Tabell 3'!C23</f>
        <v>264</v>
      </c>
      <c r="C23" s="2">
        <f>'Tabell 3'!D23</f>
        <v>431</v>
      </c>
      <c r="D23" s="2">
        <f t="shared" si="3"/>
        <v>695</v>
      </c>
      <c r="E23" s="3">
        <f t="shared" si="4"/>
        <v>37.985611510791365</v>
      </c>
      <c r="F23" s="3">
        <f t="shared" si="2"/>
        <v>62.014388489208642</v>
      </c>
      <c r="L23" s="3">
        <v>38.4</v>
      </c>
      <c r="M23" s="3">
        <v>61.6</v>
      </c>
      <c r="O23" s="3">
        <v>34.285714285714285</v>
      </c>
      <c r="P23" s="3">
        <v>65.714285714285708</v>
      </c>
      <c r="R23" s="101"/>
      <c r="S23" s="101"/>
    </row>
    <row r="24" spans="1:20" x14ac:dyDescent="0.2">
      <c r="A24" t="s">
        <v>54</v>
      </c>
      <c r="B24" s="2">
        <f>'Tabell 3'!C24</f>
        <v>226</v>
      </c>
      <c r="C24" s="2">
        <f>'Tabell 3'!D24</f>
        <v>421</v>
      </c>
      <c r="D24" s="2">
        <f t="shared" si="3"/>
        <v>647</v>
      </c>
      <c r="E24" s="3">
        <f t="shared" si="4"/>
        <v>34.930448222565687</v>
      </c>
      <c r="F24" s="3">
        <f t="shared" si="2"/>
        <v>65.069551777434313</v>
      </c>
      <c r="L24" s="3">
        <v>36.219081272084807</v>
      </c>
      <c r="M24" s="3">
        <v>63.780918727915193</v>
      </c>
      <c r="O24" s="3">
        <v>25.925925925925924</v>
      </c>
      <c r="P24" s="3">
        <v>74.074074074074076</v>
      </c>
      <c r="R24" s="101"/>
      <c r="S24" s="101"/>
      <c r="T24" s="101"/>
    </row>
    <row r="25" spans="1:20" x14ac:dyDescent="0.2">
      <c r="B25" s="2">
        <f>'Tabell 3'!C25</f>
        <v>225</v>
      </c>
      <c r="C25" s="2">
        <f>'Tabell 3'!D25</f>
        <v>452</v>
      </c>
      <c r="D25" s="2">
        <f t="shared" si="3"/>
        <v>677</v>
      </c>
      <c r="E25" s="3">
        <f t="shared" si="4"/>
        <v>33.23485967503693</v>
      </c>
      <c r="F25" s="3">
        <f t="shared" si="2"/>
        <v>66.76514032496307</v>
      </c>
      <c r="L25" s="3">
        <v>33.576642335766422</v>
      </c>
      <c r="M25" s="3">
        <v>66.423357664233578</v>
      </c>
      <c r="O25" s="3">
        <v>31.782945736434108</v>
      </c>
      <c r="P25" s="3">
        <v>68.217054263565885</v>
      </c>
      <c r="R25" s="101"/>
      <c r="S25" s="101"/>
      <c r="T25" s="101"/>
    </row>
    <row r="26" spans="1:20" x14ac:dyDescent="0.2">
      <c r="B26" s="2">
        <f>'Tabell 3'!C26</f>
        <v>295</v>
      </c>
      <c r="C26" s="2">
        <f>'Tabell 3'!D26</f>
        <v>444</v>
      </c>
      <c r="D26" s="2">
        <f t="shared" si="3"/>
        <v>739</v>
      </c>
      <c r="E26" s="3">
        <f t="shared" si="4"/>
        <v>39.918809201623816</v>
      </c>
      <c r="F26" s="3">
        <f t="shared" si="2"/>
        <v>60.081190798376184</v>
      </c>
      <c r="L26" s="3">
        <v>40.764331210191088</v>
      </c>
      <c r="M26" s="3">
        <v>59.235668789808912</v>
      </c>
      <c r="O26" s="3">
        <v>35.135135135135137</v>
      </c>
      <c r="P26" s="3">
        <v>64.86486486486487</v>
      </c>
      <c r="R26" s="101"/>
      <c r="S26" s="101"/>
      <c r="T26" s="101"/>
    </row>
    <row r="27" spans="1:20" x14ac:dyDescent="0.2">
      <c r="B27" s="2">
        <f>'Tabell 3'!C27</f>
        <v>280</v>
      </c>
      <c r="C27" s="2">
        <f>'Tabell 3'!D27</f>
        <v>443</v>
      </c>
      <c r="D27" s="2">
        <f t="shared" si="3"/>
        <v>723</v>
      </c>
      <c r="E27" s="3">
        <f t="shared" si="4"/>
        <v>38.727524204702632</v>
      </c>
      <c r="F27" s="3">
        <f t="shared" si="2"/>
        <v>61.272475795297375</v>
      </c>
      <c r="K27" s="2"/>
      <c r="L27" s="3">
        <v>40.727902946273829</v>
      </c>
      <c r="M27" s="3">
        <v>59.272097053726171</v>
      </c>
      <c r="O27" s="3">
        <v>30.82191780821918</v>
      </c>
      <c r="P27" s="3">
        <v>69.178082191780817</v>
      </c>
      <c r="R27" s="101"/>
      <c r="S27" s="101"/>
      <c r="T27" s="101"/>
    </row>
    <row r="28" spans="1:20" x14ac:dyDescent="0.2">
      <c r="B28" s="2">
        <f>'Tabell 3'!C28</f>
        <v>307</v>
      </c>
      <c r="C28" s="2">
        <f>'Tabell 3'!D28</f>
        <v>475</v>
      </c>
      <c r="D28" s="2">
        <f t="shared" si="3"/>
        <v>782</v>
      </c>
      <c r="E28" s="3">
        <f t="shared" si="4"/>
        <v>39.258312020460359</v>
      </c>
      <c r="F28" s="3">
        <f t="shared" si="2"/>
        <v>60.741687979539641</v>
      </c>
      <c r="K28" s="2"/>
      <c r="L28" s="3">
        <v>41.666666666666671</v>
      </c>
      <c r="M28" s="3">
        <v>58.333333333333336</v>
      </c>
      <c r="O28" s="3">
        <v>28.767123287671232</v>
      </c>
      <c r="P28" s="3">
        <v>71.232876712328761</v>
      </c>
      <c r="R28" s="101"/>
      <c r="S28" s="101"/>
      <c r="T28" s="101"/>
    </row>
    <row r="29" spans="1:20" x14ac:dyDescent="0.2">
      <c r="A29" t="s">
        <v>127</v>
      </c>
      <c r="B29" s="2">
        <f>'Tabell 3'!C29</f>
        <v>343</v>
      </c>
      <c r="C29" s="2">
        <f>'Tabell 3'!D29</f>
        <v>512</v>
      </c>
      <c r="D29" s="2">
        <f t="shared" si="3"/>
        <v>855</v>
      </c>
      <c r="E29" s="3">
        <f t="shared" si="4"/>
        <v>40.116959064327482</v>
      </c>
      <c r="F29" s="3">
        <f t="shared" si="2"/>
        <v>59.883040935672518</v>
      </c>
      <c r="K29" s="2"/>
      <c r="L29" s="3">
        <v>41.481481481481481</v>
      </c>
      <c r="M29" s="3">
        <v>58.518518518518512</v>
      </c>
      <c r="O29" s="3">
        <v>35</v>
      </c>
      <c r="P29" s="3">
        <v>65</v>
      </c>
      <c r="R29" s="101"/>
      <c r="S29" s="101"/>
      <c r="T29" s="101"/>
    </row>
    <row r="30" spans="1:20" x14ac:dyDescent="0.2">
      <c r="B30" s="2">
        <f>'Tabell 3'!C30</f>
        <v>347</v>
      </c>
      <c r="C30" s="2">
        <f>'Tabell 3'!D30</f>
        <v>558</v>
      </c>
      <c r="D30" s="2">
        <f t="shared" si="3"/>
        <v>905</v>
      </c>
      <c r="E30" s="3">
        <f t="shared" si="4"/>
        <v>38.342541436464089</v>
      </c>
      <c r="F30" s="3">
        <f t="shared" si="2"/>
        <v>61.657458563535918</v>
      </c>
      <c r="K30" s="2"/>
      <c r="L30" s="3">
        <v>39.680232558139537</v>
      </c>
      <c r="M30" s="3">
        <v>60.319767441860463</v>
      </c>
      <c r="O30" s="3">
        <v>34.101382488479267</v>
      </c>
      <c r="P30" s="3">
        <v>65.89861751152074</v>
      </c>
      <c r="R30" s="101"/>
      <c r="S30" s="101"/>
      <c r="T30" s="101"/>
    </row>
    <row r="31" spans="1:20" x14ac:dyDescent="0.2">
      <c r="B31" s="2">
        <f>'Tabell 3'!C31</f>
        <v>459</v>
      </c>
      <c r="C31" s="2">
        <f>'Tabell 3'!D31</f>
        <v>571</v>
      </c>
      <c r="D31" s="2">
        <f t="shared" ref="D31:D38" si="5">SUM(B31:C31)</f>
        <v>1030</v>
      </c>
      <c r="E31" s="3">
        <f t="shared" ref="E31:E35" si="6">B31/D31*100</f>
        <v>44.5631067961165</v>
      </c>
      <c r="F31" s="3">
        <f t="shared" si="2"/>
        <v>55.4368932038835</v>
      </c>
      <c r="K31" s="2"/>
      <c r="L31" s="3">
        <v>47.275031685678073</v>
      </c>
      <c r="M31" s="3">
        <v>52.724968314321927</v>
      </c>
      <c r="O31" s="3">
        <v>35.684647302904565</v>
      </c>
      <c r="P31" s="3">
        <v>64.315352697095435</v>
      </c>
      <c r="R31" s="101"/>
      <c r="S31" s="101"/>
      <c r="T31" s="101"/>
    </row>
    <row r="32" spans="1:20" x14ac:dyDescent="0.2">
      <c r="B32" s="2">
        <f>'Tabell 3'!C32</f>
        <v>560</v>
      </c>
      <c r="C32" s="2">
        <f>'Tabell 3'!D32</f>
        <v>685</v>
      </c>
      <c r="D32" s="2">
        <f t="shared" si="5"/>
        <v>1245</v>
      </c>
      <c r="E32" s="3">
        <f t="shared" si="6"/>
        <v>44.979919678714857</v>
      </c>
      <c r="F32" s="3">
        <f t="shared" si="2"/>
        <v>55.020080321285135</v>
      </c>
      <c r="K32" s="2"/>
      <c r="L32" s="3">
        <v>46.95837780149413</v>
      </c>
      <c r="M32" s="3">
        <v>53.04162219850587</v>
      </c>
      <c r="O32" s="3">
        <v>38.961038961038966</v>
      </c>
      <c r="P32" s="3">
        <v>61.038961038961034</v>
      </c>
      <c r="R32" s="101"/>
      <c r="S32" s="101"/>
      <c r="T32" s="101"/>
    </row>
    <row r="33" spans="1:22" x14ac:dyDescent="0.2">
      <c r="B33" s="2">
        <f>'Tabell 3'!C33</f>
        <v>518</v>
      </c>
      <c r="C33" s="2">
        <f>'Tabell 3'!D33</f>
        <v>630</v>
      </c>
      <c r="D33" s="2">
        <f t="shared" si="5"/>
        <v>1148</v>
      </c>
      <c r="E33" s="3">
        <f t="shared" si="6"/>
        <v>45.121951219512198</v>
      </c>
      <c r="F33" s="3">
        <f t="shared" si="2"/>
        <v>54.878048780487809</v>
      </c>
      <c r="K33" s="2"/>
      <c r="L33" s="3">
        <v>47.238542890716808</v>
      </c>
      <c r="M33" s="3">
        <v>52.761457109283192</v>
      </c>
      <c r="O33" s="3">
        <v>39.057239057239059</v>
      </c>
      <c r="P33" s="3">
        <v>60.942760942760941</v>
      </c>
      <c r="R33" s="101"/>
      <c r="S33" s="101"/>
      <c r="T33" s="101"/>
    </row>
    <row r="34" spans="1:22" x14ac:dyDescent="0.2">
      <c r="A34" t="s">
        <v>188</v>
      </c>
      <c r="B34" s="2">
        <f>'Tabell 3'!C34</f>
        <v>545</v>
      </c>
      <c r="C34" s="2">
        <f>'Tabell 3'!D34</f>
        <v>640</v>
      </c>
      <c r="D34" s="2">
        <f t="shared" si="5"/>
        <v>1185</v>
      </c>
      <c r="E34" s="3">
        <f t="shared" si="6"/>
        <v>45.991561181434598</v>
      </c>
      <c r="F34" s="3">
        <f t="shared" si="2"/>
        <v>54.008438818565395</v>
      </c>
      <c r="H34" s="2"/>
      <c r="K34" s="2"/>
      <c r="L34" s="3">
        <v>47.962747380675204</v>
      </c>
      <c r="M34" s="3">
        <v>52.037252619324789</v>
      </c>
      <c r="O34" s="3">
        <v>40.797546012269933</v>
      </c>
      <c r="P34" s="3">
        <v>59.202453987730067</v>
      </c>
      <c r="R34" s="101"/>
      <c r="S34" s="101"/>
      <c r="T34" s="101"/>
      <c r="U34" s="101"/>
    </row>
    <row r="35" spans="1:22" x14ac:dyDescent="0.2">
      <c r="B35" s="2">
        <f>'Tabell 3'!C35</f>
        <v>610</v>
      </c>
      <c r="C35" s="2">
        <f>'Tabell 3'!D35</f>
        <v>719</v>
      </c>
      <c r="D35" s="2">
        <f t="shared" si="5"/>
        <v>1329</v>
      </c>
      <c r="E35" s="3">
        <f t="shared" si="6"/>
        <v>45.899172310007522</v>
      </c>
      <c r="F35" s="3">
        <f t="shared" si="2"/>
        <v>54.100827689992471</v>
      </c>
      <c r="H35" s="2"/>
      <c r="K35" s="2"/>
      <c r="L35" s="3">
        <v>49.662921348314612</v>
      </c>
      <c r="M35" s="3">
        <v>50.337078651685395</v>
      </c>
      <c r="O35" s="3">
        <v>38.268792710706151</v>
      </c>
      <c r="P35" s="3">
        <v>61.731207289293856</v>
      </c>
      <c r="R35" s="101"/>
      <c r="S35" s="101"/>
      <c r="T35" s="101"/>
      <c r="U35" s="101"/>
    </row>
    <row r="36" spans="1:22" x14ac:dyDescent="0.2">
      <c r="B36" s="2">
        <f>'Tabell 3'!C36</f>
        <v>722</v>
      </c>
      <c r="C36" s="2">
        <f>'Tabell 3'!D36</f>
        <v>739</v>
      </c>
      <c r="D36" s="2">
        <f t="shared" si="5"/>
        <v>1461</v>
      </c>
      <c r="E36" s="3">
        <f t="shared" ref="E36:E37" si="7">B36/D36*100</f>
        <v>49.418206707734427</v>
      </c>
      <c r="F36" s="3">
        <f t="shared" si="2"/>
        <v>50.581793292265573</v>
      </c>
      <c r="H36" s="2"/>
      <c r="K36" s="2"/>
      <c r="L36" s="3">
        <v>55.136268343815509</v>
      </c>
      <c r="M36" s="3">
        <v>44.863731656184484</v>
      </c>
      <c r="O36" s="3">
        <v>38.658777120315577</v>
      </c>
      <c r="P36" s="3">
        <v>61.341222879684423</v>
      </c>
      <c r="R36" s="101"/>
      <c r="S36" s="101"/>
      <c r="T36" s="101"/>
      <c r="U36" s="101"/>
    </row>
    <row r="37" spans="1:22" x14ac:dyDescent="0.2">
      <c r="B37" s="2">
        <f>'Tabell 3'!C37</f>
        <v>720</v>
      </c>
      <c r="C37" s="2">
        <f>'Tabell 3'!D37</f>
        <v>804</v>
      </c>
      <c r="D37" s="2">
        <f t="shared" si="5"/>
        <v>1524</v>
      </c>
      <c r="E37" s="3">
        <f t="shared" si="7"/>
        <v>47.244094488188978</v>
      </c>
      <c r="F37" s="3">
        <f t="shared" si="2"/>
        <v>52.755905511811022</v>
      </c>
      <c r="H37" s="2"/>
      <c r="K37" s="2"/>
      <c r="L37" s="3">
        <v>52.880658436213992</v>
      </c>
      <c r="M37" s="3">
        <v>47.119341563786008</v>
      </c>
      <c r="N37" s="3"/>
      <c r="O37" s="3">
        <v>37.318840579710141</v>
      </c>
      <c r="P37" s="3">
        <v>62.681159420289859</v>
      </c>
      <c r="Q37" s="3"/>
      <c r="R37" s="101"/>
      <c r="S37" s="101"/>
      <c r="T37" s="101"/>
      <c r="U37" s="101"/>
    </row>
    <row r="38" spans="1:22" x14ac:dyDescent="0.2">
      <c r="B38" s="2">
        <f>'Tabell 3'!C38</f>
        <v>730</v>
      </c>
      <c r="C38" s="2">
        <f>'Tabell 3'!D38</f>
        <v>718</v>
      </c>
      <c r="D38" s="2">
        <f t="shared" si="5"/>
        <v>1448</v>
      </c>
      <c r="E38" s="3">
        <f t="shared" ref="E38" si="8">B38/D38*100</f>
        <v>50.414364640883981</v>
      </c>
      <c r="F38" s="3">
        <f t="shared" ref="F38" si="9">C38/D38*100</f>
        <v>49.585635359116019</v>
      </c>
      <c r="H38" s="2"/>
      <c r="K38" s="2"/>
      <c r="L38" s="3">
        <v>56.825396825396822</v>
      </c>
      <c r="M38" s="3">
        <v>43.174603174603178</v>
      </c>
      <c r="N38" s="3"/>
      <c r="O38" s="3">
        <v>38.369781312127238</v>
      </c>
      <c r="P38" s="3">
        <v>61.630218687872762</v>
      </c>
      <c r="Q38" s="3"/>
      <c r="R38" s="101"/>
      <c r="S38" s="101"/>
      <c r="T38" s="101"/>
      <c r="U38" s="101"/>
    </row>
    <row r="39" spans="1:22" x14ac:dyDescent="0.2">
      <c r="A39" s="119">
        <v>2015</v>
      </c>
      <c r="B39" s="2">
        <f>'Tabell 3'!C39</f>
        <v>756</v>
      </c>
      <c r="C39" s="2">
        <f>'Tabell 3'!D39</f>
        <v>680</v>
      </c>
      <c r="D39" s="2">
        <f>SUM(B39:C39)</f>
        <v>1436</v>
      </c>
      <c r="E39" s="3">
        <f>B39/D39*100</f>
        <v>52.646239554317553</v>
      </c>
      <c r="F39" s="3">
        <f>C39/D39*100</f>
        <v>47.353760445682454</v>
      </c>
      <c r="H39" s="2"/>
      <c r="K39" s="2"/>
      <c r="L39" s="3">
        <v>58.203991130820398</v>
      </c>
      <c r="M39" s="3">
        <v>41.796008869179602</v>
      </c>
      <c r="N39" s="3"/>
      <c r="O39" s="3">
        <v>43.258426966292134</v>
      </c>
      <c r="P39" s="3">
        <v>56.741573033707873</v>
      </c>
      <c r="Q39" s="3"/>
      <c r="R39" s="101"/>
      <c r="S39" s="101"/>
      <c r="T39" s="101"/>
      <c r="U39" s="101"/>
    </row>
    <row r="40" spans="1:22" x14ac:dyDescent="0.2">
      <c r="B40" s="2">
        <f>'Tabell 3'!C40</f>
        <v>673</v>
      </c>
      <c r="C40" s="2">
        <f>'Tabell 3'!D40</f>
        <v>737</v>
      </c>
      <c r="D40" s="2">
        <f>SUM(B40:C40)</f>
        <v>1410</v>
      </c>
      <c r="E40" s="3">
        <f>B40/D40*100</f>
        <v>47.730496453900713</v>
      </c>
      <c r="F40" s="3">
        <f>C40/D40*100</f>
        <v>52.269503546099294</v>
      </c>
      <c r="H40" s="2"/>
      <c r="K40" s="2"/>
      <c r="L40" s="3">
        <v>53.872437357630979</v>
      </c>
      <c r="M40" s="3">
        <v>46.127562642369021</v>
      </c>
      <c r="N40" s="3"/>
      <c r="O40" s="3">
        <v>37.593984962406012</v>
      </c>
      <c r="P40" s="3">
        <v>62.406015037593988</v>
      </c>
      <c r="Q40" s="3"/>
      <c r="R40" s="101"/>
      <c r="S40" s="101"/>
      <c r="T40" s="101"/>
      <c r="U40" s="101"/>
      <c r="V40" s="2"/>
    </row>
    <row r="41" spans="1:22" x14ac:dyDescent="0.2">
      <c r="B41" s="2">
        <f>'Tabell 3'!C41</f>
        <v>750</v>
      </c>
      <c r="C41" s="2">
        <f>'Tabell 3'!D41</f>
        <v>743</v>
      </c>
      <c r="D41" s="2">
        <f>SUM(B41:C41)</f>
        <v>1493</v>
      </c>
      <c r="E41" s="3">
        <f>B41/D41*100</f>
        <v>50.234427327528465</v>
      </c>
      <c r="F41" s="3">
        <f>C41/D41*100</f>
        <v>49.765572672471535</v>
      </c>
      <c r="H41" s="2"/>
      <c r="K41" s="2"/>
      <c r="L41" s="3">
        <v>55.043859649122808</v>
      </c>
      <c r="M41" s="3">
        <v>44.956140350877192</v>
      </c>
      <c r="N41" s="3"/>
      <c r="O41" s="3">
        <v>42.685025817555939</v>
      </c>
      <c r="P41" s="3">
        <v>57.314974182444068</v>
      </c>
      <c r="Q41" s="3"/>
      <c r="R41" s="101"/>
      <c r="S41" s="101"/>
      <c r="T41" s="101"/>
      <c r="U41" s="101"/>
    </row>
    <row r="42" spans="1:22" x14ac:dyDescent="0.2">
      <c r="A42" t="s">
        <v>16</v>
      </c>
      <c r="B42" s="2">
        <f>SUM(B4:B41)</f>
        <v>11028</v>
      </c>
      <c r="C42" s="2">
        <f>SUM(C4:C41)</f>
        <v>16853</v>
      </c>
      <c r="D42" s="2">
        <f>SUM(D4:D41)</f>
        <v>27881</v>
      </c>
      <c r="E42" s="3">
        <f>B42/D42*100</f>
        <v>39.553818012266419</v>
      </c>
      <c r="F42" s="3">
        <f t="shared" si="2"/>
        <v>60.446181987733581</v>
      </c>
      <c r="H42" s="2"/>
    </row>
    <row r="43" spans="1:22" x14ac:dyDescent="0.2">
      <c r="B43" s="2"/>
      <c r="C43" s="2"/>
      <c r="D43" s="2"/>
      <c r="E43" s="3"/>
    </row>
    <row r="44" spans="1:22" x14ac:dyDescent="0.2">
      <c r="A44" s="71" t="s">
        <v>47</v>
      </c>
      <c r="B44" s="71" t="s">
        <v>332</v>
      </c>
      <c r="C44" s="2"/>
      <c r="D44" s="2"/>
      <c r="E44" s="3"/>
    </row>
    <row r="45" spans="1:22" x14ac:dyDescent="0.2">
      <c r="A45" s="71"/>
      <c r="B45" s="71" t="s">
        <v>249</v>
      </c>
      <c r="C45" s="107" t="s">
        <v>250</v>
      </c>
      <c r="D45" s="107" t="s">
        <v>16</v>
      </c>
      <c r="E45" s="3"/>
    </row>
    <row r="46" spans="1:22" x14ac:dyDescent="0.2">
      <c r="A46" s="71" t="s">
        <v>248</v>
      </c>
      <c r="B46" s="114">
        <v>97</v>
      </c>
      <c r="C46" s="115"/>
      <c r="D46" s="2">
        <f>SUM(B46:C46)</f>
        <v>97</v>
      </c>
      <c r="E46" s="3"/>
    </row>
    <row r="47" spans="1:22" x14ac:dyDescent="0.2">
      <c r="A47" s="71" t="s">
        <v>247</v>
      </c>
      <c r="B47" s="114">
        <v>575</v>
      </c>
      <c r="C47" s="115"/>
      <c r="D47" s="2">
        <f t="shared" ref="D47:D54" si="10">SUM(B47:C47)</f>
        <v>575</v>
      </c>
      <c r="E47" s="3"/>
    </row>
    <row r="48" spans="1:22" x14ac:dyDescent="0.2">
      <c r="A48" s="71" t="s">
        <v>246</v>
      </c>
      <c r="B48" s="114">
        <v>268</v>
      </c>
      <c r="C48" s="115">
        <v>19</v>
      </c>
      <c r="D48" s="2">
        <f t="shared" si="10"/>
        <v>287</v>
      </c>
      <c r="E48" s="3"/>
    </row>
    <row r="49" spans="1:5" x14ac:dyDescent="0.2">
      <c r="A49" s="71" t="s">
        <v>245</v>
      </c>
      <c r="B49" s="114">
        <v>512</v>
      </c>
      <c r="C49" s="115">
        <v>243</v>
      </c>
      <c r="D49" s="2">
        <f t="shared" si="10"/>
        <v>755</v>
      </c>
      <c r="E49" s="3"/>
    </row>
    <row r="50" spans="1:5" x14ac:dyDescent="0.2">
      <c r="A50" s="71" t="s">
        <v>244</v>
      </c>
      <c r="B50" s="114">
        <v>1033</v>
      </c>
      <c r="C50" s="115">
        <v>559</v>
      </c>
      <c r="D50" s="2">
        <f t="shared" si="10"/>
        <v>1592</v>
      </c>
      <c r="E50" s="3"/>
    </row>
    <row r="51" spans="1:5" x14ac:dyDescent="0.2">
      <c r="A51" s="71" t="s">
        <v>181</v>
      </c>
      <c r="B51" s="115">
        <f>SUM(D4:D13)</f>
        <v>2346</v>
      </c>
      <c r="C51" s="115">
        <v>54</v>
      </c>
      <c r="D51" s="2">
        <f t="shared" si="10"/>
        <v>2400</v>
      </c>
      <c r="E51" s="3"/>
    </row>
    <row r="52" spans="1:5" x14ac:dyDescent="0.2">
      <c r="A52" s="71" t="s">
        <v>182</v>
      </c>
      <c r="B52" s="115">
        <f>SUM(D14:D23)</f>
        <v>5498</v>
      </c>
      <c r="C52" s="115">
        <v>10</v>
      </c>
      <c r="D52" s="2">
        <f t="shared" si="10"/>
        <v>5508</v>
      </c>
      <c r="E52" s="3"/>
    </row>
    <row r="53" spans="1:5" x14ac:dyDescent="0.2">
      <c r="A53" s="71" t="s">
        <v>252</v>
      </c>
      <c r="B53" s="115">
        <f>SUM(D24:D33)</f>
        <v>8751</v>
      </c>
      <c r="C53" s="115"/>
      <c r="D53" s="2">
        <f t="shared" si="10"/>
        <v>8751</v>
      </c>
      <c r="E53" s="3"/>
    </row>
    <row r="54" spans="1:5" x14ac:dyDescent="0.2">
      <c r="A54" s="71" t="s">
        <v>333</v>
      </c>
      <c r="B54" s="115">
        <f>SUM(D34:D41)</f>
        <v>11286</v>
      </c>
      <c r="C54" s="115"/>
      <c r="D54" s="2">
        <f t="shared" si="10"/>
        <v>11286</v>
      </c>
      <c r="E54" s="3"/>
    </row>
    <row r="55" spans="1:5" x14ac:dyDescent="0.2">
      <c r="B55" s="2">
        <f>SUM(B46:B54)</f>
        <v>30366</v>
      </c>
      <c r="C55" s="2">
        <f t="shared" ref="C55:D55" si="11">SUM(C46:C54)</f>
        <v>885</v>
      </c>
      <c r="D55" s="2">
        <f t="shared" si="11"/>
        <v>31251</v>
      </c>
      <c r="E55" s="3"/>
    </row>
    <row r="56" spans="1:5" x14ac:dyDescent="0.2">
      <c r="B56" s="2"/>
      <c r="C56" s="2"/>
      <c r="D56" s="2"/>
      <c r="E56" s="3"/>
    </row>
    <row r="57" spans="1:5" x14ac:dyDescent="0.2">
      <c r="A57" s="71" t="s">
        <v>184</v>
      </c>
      <c r="B57" s="71" t="s">
        <v>307</v>
      </c>
    </row>
    <row r="58" spans="1:5" x14ac:dyDescent="0.2">
      <c r="A58" t="s">
        <v>21</v>
      </c>
      <c r="B58" s="2">
        <f>SUM('Tabell 4'!M4,'Tabell 4'!M13,'Tabell 4'!M22,'Tabell 4'!M31)</f>
        <v>2606</v>
      </c>
      <c r="C58" s="3">
        <f t="shared" ref="C58:C64" si="12">B58/B$64*100</f>
        <v>9.3468670420716613</v>
      </c>
      <c r="D58" s="69"/>
      <c r="E58" s="2"/>
    </row>
    <row r="59" spans="1:5" x14ac:dyDescent="0.2">
      <c r="A59" t="s">
        <v>122</v>
      </c>
      <c r="B59" s="2">
        <f>SUM('Tabell 4'!M5,'Tabell 4'!M14,'Tabell 4'!M23,'Tabell 4'!M32)</f>
        <v>5085</v>
      </c>
      <c r="C59" s="3">
        <f t="shared" si="12"/>
        <v>18.238226749399232</v>
      </c>
      <c r="E59" s="2"/>
    </row>
    <row r="60" spans="1:5" x14ac:dyDescent="0.2">
      <c r="A60" t="s">
        <v>56</v>
      </c>
      <c r="B60" s="2">
        <f>SUM('Tabell 4'!M6,'Tabell 4'!M15,'Tabell 4'!M24,'Tabell 4'!M33)</f>
        <v>6882</v>
      </c>
      <c r="C60" s="3">
        <f t="shared" si="12"/>
        <v>24.683476202431763</v>
      </c>
      <c r="E60" s="2"/>
    </row>
    <row r="61" spans="1:5" x14ac:dyDescent="0.2">
      <c r="A61" t="s">
        <v>24</v>
      </c>
      <c r="B61" s="2">
        <f>SUM('Tabell 4'!M7,'Tabell 4'!M16,'Tabell 4'!M25,'Tabell 4'!M34)</f>
        <v>4279</v>
      </c>
      <c r="C61" s="3">
        <f t="shared" si="12"/>
        <v>15.347369176141459</v>
      </c>
      <c r="E61" s="2"/>
    </row>
    <row r="62" spans="1:5" x14ac:dyDescent="0.2">
      <c r="A62" s="66" t="s">
        <v>166</v>
      </c>
      <c r="B62" s="2">
        <f>SUM('Tabell 4'!M8,'Tabell 4'!M17,'Tabell 4'!M26,'Tabell 4'!M35)</f>
        <v>7546</v>
      </c>
      <c r="C62" s="3">
        <f t="shared" si="12"/>
        <v>27.065026362038662</v>
      </c>
      <c r="E62" s="2"/>
    </row>
    <row r="63" spans="1:5" x14ac:dyDescent="0.2">
      <c r="A63" t="s">
        <v>45</v>
      </c>
      <c r="B63" s="2">
        <f>SUM('Tabell 4'!M9,'Tabell 4'!M18,'Tabell 4'!M27,'Tabell 4'!M36)</f>
        <v>1483</v>
      </c>
      <c r="C63" s="3">
        <f t="shared" si="12"/>
        <v>5.3190344679172199</v>
      </c>
      <c r="E63" s="2"/>
    </row>
    <row r="64" spans="1:5" x14ac:dyDescent="0.2">
      <c r="B64" s="2">
        <f>SUM(B58:B63)</f>
        <v>27881</v>
      </c>
      <c r="C64" s="3">
        <f t="shared" si="12"/>
        <v>100</v>
      </c>
      <c r="E64" s="2"/>
    </row>
    <row r="66" spans="1:9" x14ac:dyDescent="0.2">
      <c r="A66" s="71" t="s">
        <v>273</v>
      </c>
      <c r="B66" s="71" t="s">
        <v>308</v>
      </c>
    </row>
    <row r="67" spans="1:9" x14ac:dyDescent="0.2">
      <c r="A67" t="s">
        <v>27</v>
      </c>
      <c r="B67" s="2">
        <f>SUM('Tabell 5'!M4,'Tabell 5'!M19,'Tabell 5'!M35,'Tabell 5'!M61)</f>
        <v>9589</v>
      </c>
      <c r="C67" s="3">
        <f t="shared" ref="C67:C73" si="13">B67/B$73*100</f>
        <v>34.392597109142429</v>
      </c>
      <c r="D67" s="69"/>
    </row>
    <row r="68" spans="1:9" x14ac:dyDescent="0.2">
      <c r="A68" t="s">
        <v>28</v>
      </c>
      <c r="B68" s="2">
        <f>SUM('Tabell 5'!M5,'Tabell 5'!M20,'Tabell 5'!M36,'Tabell 5'!M62)</f>
        <v>5041</v>
      </c>
      <c r="C68" s="3">
        <f t="shared" si="13"/>
        <v>18.080413184606002</v>
      </c>
    </row>
    <row r="69" spans="1:9" x14ac:dyDescent="0.2">
      <c r="A69" t="s">
        <v>134</v>
      </c>
      <c r="B69" s="2">
        <f>SUM('Tabell 5'!M6,'Tabell 5'!M21,'Tabell 5'!M37,'Tabell 5'!M63)</f>
        <v>7317</v>
      </c>
      <c r="C69" s="3">
        <f t="shared" si="13"/>
        <v>26.243678490728449</v>
      </c>
    </row>
    <row r="70" spans="1:9" x14ac:dyDescent="0.2">
      <c r="A70" t="s">
        <v>30</v>
      </c>
      <c r="B70" s="2">
        <f>SUM('Tabell 5'!M7,'Tabell 5'!M22,'Tabell 5'!M38,'Tabell 5'!M64)</f>
        <v>2109</v>
      </c>
      <c r="C70" s="3">
        <f t="shared" si="13"/>
        <v>7.5642910942936057</v>
      </c>
    </row>
    <row r="71" spans="1:9" x14ac:dyDescent="0.2">
      <c r="A71" s="71" t="s">
        <v>272</v>
      </c>
      <c r="B71" s="2">
        <f>SUM('Tabell 5'!M9,'Tabell 5'!M10,'Tabell 5'!M24,'Tabell 5'!M25,'Tabell 5'!M39,'Tabell 5'!M43,'Tabell 5'!M44,'Tabell 5'!M65,'Tabell 5'!M66,'Tabell 5'!M71)</f>
        <v>1993</v>
      </c>
      <c r="C71" s="3">
        <f t="shared" si="13"/>
        <v>7.1482371507478213</v>
      </c>
    </row>
    <row r="72" spans="1:9" x14ac:dyDescent="0.2">
      <c r="A72" t="s">
        <v>58</v>
      </c>
      <c r="B72" s="2">
        <f>SUM('Tabell 5'!M16,'Tabell 5'!M32,'Tabell 5'!M58,'Tabell 5'!M93)-SUM(B67:B71)</f>
        <v>1832</v>
      </c>
      <c r="C72" s="3">
        <f t="shared" si="13"/>
        <v>6.5707829704816891</v>
      </c>
    </row>
    <row r="73" spans="1:9" x14ac:dyDescent="0.2">
      <c r="B73" s="2">
        <f>SUM(B67:B72)</f>
        <v>27881</v>
      </c>
      <c r="C73" s="3">
        <f t="shared" si="13"/>
        <v>100</v>
      </c>
    </row>
    <row r="74" spans="1:9" x14ac:dyDescent="0.2">
      <c r="D74" s="2"/>
    </row>
    <row r="75" spans="1:9" x14ac:dyDescent="0.2">
      <c r="A75" s="71" t="s">
        <v>274</v>
      </c>
      <c r="B75" s="71" t="s">
        <v>334</v>
      </c>
      <c r="C75" s="71"/>
      <c r="D75" s="71" t="s">
        <v>335</v>
      </c>
    </row>
    <row r="76" spans="1:9" x14ac:dyDescent="0.2">
      <c r="A76" t="s">
        <v>17</v>
      </c>
      <c r="B76" s="71" t="s">
        <v>223</v>
      </c>
      <c r="C76" s="71" t="s">
        <v>224</v>
      </c>
      <c r="D76" t="s">
        <v>162</v>
      </c>
    </row>
    <row r="77" spans="1:9" x14ac:dyDescent="0.2">
      <c r="A77" t="s">
        <v>52</v>
      </c>
      <c r="B77">
        <f>'Tabell 11'!C$4</f>
        <v>357</v>
      </c>
      <c r="C77">
        <f>SUM('Tabell 11'!C$5:C$12)</f>
        <v>36</v>
      </c>
      <c r="D77" s="98">
        <f>C77/SUM(B77:C77)*100</f>
        <v>9.1603053435114496</v>
      </c>
      <c r="G77" s="2"/>
      <c r="I77" s="97"/>
    </row>
    <row r="78" spans="1:9" x14ac:dyDescent="0.2">
      <c r="B78">
        <f>'Tabell 11'!D$4</f>
        <v>388</v>
      </c>
      <c r="C78">
        <f>SUM('Tabell 11'!D$5:D$12)</f>
        <v>27</v>
      </c>
      <c r="D78" s="98">
        <f t="shared" ref="D78:D100" si="14">C78/SUM(B78:C78)*100</f>
        <v>6.5060240963855414</v>
      </c>
      <c r="G78" s="2"/>
      <c r="I78" s="97"/>
    </row>
    <row r="79" spans="1:9" x14ac:dyDescent="0.2">
      <c r="B79">
        <f>'Tabell 11'!E$4</f>
        <v>399</v>
      </c>
      <c r="C79">
        <f>SUM('Tabell 11'!E$5:E$12)</f>
        <v>40</v>
      </c>
      <c r="D79" s="98">
        <f t="shared" si="14"/>
        <v>9.1116173120728927</v>
      </c>
      <c r="G79" s="2"/>
      <c r="I79" s="97"/>
    </row>
    <row r="80" spans="1:9" x14ac:dyDescent="0.2">
      <c r="B80">
        <f>'Tabell 11'!F$4</f>
        <v>434</v>
      </c>
      <c r="C80">
        <f>SUM('Tabell 11'!F$5:F$12)</f>
        <v>57</v>
      </c>
      <c r="D80" s="98">
        <f t="shared" si="14"/>
        <v>11.608961303462321</v>
      </c>
      <c r="G80" s="2"/>
      <c r="I80" s="97"/>
    </row>
    <row r="81" spans="1:9" x14ac:dyDescent="0.2">
      <c r="B81">
        <f>'Tabell 11'!G$4</f>
        <v>501</v>
      </c>
      <c r="C81">
        <f>SUM('Tabell 11'!G$5:G$12)</f>
        <v>50</v>
      </c>
      <c r="D81" s="98">
        <f t="shared" si="14"/>
        <v>9.0744101633393832</v>
      </c>
      <c r="G81" s="2"/>
      <c r="I81" s="97"/>
    </row>
    <row r="82" spans="1:9" x14ac:dyDescent="0.2">
      <c r="A82" t="s">
        <v>53</v>
      </c>
      <c r="B82">
        <f>'Tabell 11'!H$4</f>
        <v>536</v>
      </c>
      <c r="C82">
        <f>SUM('Tabell 11'!H$5:H$12)</f>
        <v>66</v>
      </c>
      <c r="D82" s="98">
        <f t="shared" si="14"/>
        <v>10.963455149501661</v>
      </c>
      <c r="G82" s="2"/>
      <c r="I82" s="97"/>
    </row>
    <row r="83" spans="1:9" x14ac:dyDescent="0.2">
      <c r="B83">
        <f>'Tabell 11'!I$4</f>
        <v>520</v>
      </c>
      <c r="C83">
        <f>SUM('Tabell 11'!I$5:I$12)</f>
        <v>82</v>
      </c>
      <c r="D83" s="98">
        <f t="shared" si="14"/>
        <v>13.621262458471762</v>
      </c>
      <c r="G83" s="2"/>
      <c r="I83" s="97"/>
    </row>
    <row r="84" spans="1:9" x14ac:dyDescent="0.2">
      <c r="B84">
        <f>'Tabell 11'!J$4</f>
        <v>551</v>
      </c>
      <c r="C84">
        <f>SUM('Tabell 11'!J$5:J$12)</f>
        <v>74</v>
      </c>
      <c r="D84" s="98">
        <f t="shared" si="14"/>
        <v>11.84</v>
      </c>
      <c r="G84" s="2"/>
      <c r="I84" s="97"/>
    </row>
    <row r="85" spans="1:9" x14ac:dyDescent="0.2">
      <c r="B85">
        <f>'Tabell 11'!K$4</f>
        <v>595</v>
      </c>
      <c r="C85">
        <f>SUM('Tabell 11'!K$5:K$12)</f>
        <v>90</v>
      </c>
      <c r="D85" s="98">
        <f t="shared" si="14"/>
        <v>13.138686131386862</v>
      </c>
      <c r="G85" s="2"/>
      <c r="I85" s="97"/>
    </row>
    <row r="86" spans="1:9" x14ac:dyDescent="0.2">
      <c r="B86">
        <f>'Tabell 11'!L$4</f>
        <v>625</v>
      </c>
      <c r="C86">
        <f>SUM('Tabell 11'!L$5:L$12)</f>
        <v>70</v>
      </c>
      <c r="D86" s="98">
        <f t="shared" si="14"/>
        <v>10.071942446043165</v>
      </c>
      <c r="G86" s="2"/>
      <c r="I86" s="97"/>
    </row>
    <row r="87" spans="1:9" x14ac:dyDescent="0.2">
      <c r="A87" t="s">
        <v>54</v>
      </c>
      <c r="B87">
        <f>'Tabell 11'!C$17</f>
        <v>566</v>
      </c>
      <c r="C87">
        <f>SUM('Tabell 11'!C$18:C$25)</f>
        <v>81</v>
      </c>
      <c r="D87" s="98">
        <f t="shared" si="14"/>
        <v>12.519319938176199</v>
      </c>
      <c r="G87" s="2"/>
      <c r="I87" s="97"/>
    </row>
    <row r="88" spans="1:9" x14ac:dyDescent="0.2">
      <c r="B88">
        <f>'Tabell 11'!D$17</f>
        <v>548</v>
      </c>
      <c r="C88">
        <f>SUM('Tabell 11'!D$18:D$25)</f>
        <v>129</v>
      </c>
      <c r="D88" s="98">
        <f t="shared" si="14"/>
        <v>19.054652880354507</v>
      </c>
      <c r="G88" s="2"/>
      <c r="I88" s="97"/>
    </row>
    <row r="89" spans="1:9" x14ac:dyDescent="0.2">
      <c r="B89">
        <f>'Tabell 11'!E$17</f>
        <v>628</v>
      </c>
      <c r="C89">
        <f>SUM('Tabell 11'!E$18:E$25)</f>
        <v>111</v>
      </c>
      <c r="D89" s="98">
        <f t="shared" si="14"/>
        <v>15.020297699594046</v>
      </c>
      <c r="G89" s="2"/>
      <c r="I89" s="97"/>
    </row>
    <row r="90" spans="1:9" x14ac:dyDescent="0.2">
      <c r="B90">
        <f>'Tabell 11'!F$17</f>
        <v>577</v>
      </c>
      <c r="C90">
        <f>SUM('Tabell 11'!F$18:F$25)</f>
        <v>146</v>
      </c>
      <c r="D90" s="98">
        <f t="shared" si="14"/>
        <v>20.193637621023512</v>
      </c>
      <c r="G90" s="2"/>
      <c r="I90" s="97"/>
    </row>
    <row r="91" spans="1:9" x14ac:dyDescent="0.2">
      <c r="B91">
        <f>'Tabell 11'!G$17</f>
        <v>636</v>
      </c>
      <c r="C91">
        <f>SUM('Tabell 11'!G$18:G$25)</f>
        <v>146</v>
      </c>
      <c r="D91" s="98">
        <f t="shared" si="14"/>
        <v>18.67007672634271</v>
      </c>
      <c r="G91" s="2"/>
      <c r="I91" s="97"/>
    </row>
    <row r="92" spans="1:9" x14ac:dyDescent="0.2">
      <c r="A92" t="s">
        <v>127</v>
      </c>
      <c r="B92">
        <f>'Tabell 11'!H$17</f>
        <v>675</v>
      </c>
      <c r="C92">
        <f>SUM('Tabell 11'!H$18:H$25)</f>
        <v>180</v>
      </c>
      <c r="D92" s="98">
        <f t="shared" si="14"/>
        <v>21.052631578947366</v>
      </c>
      <c r="G92" s="2"/>
      <c r="I92" s="97"/>
    </row>
    <row r="93" spans="1:9" x14ac:dyDescent="0.2">
      <c r="B93">
        <f>'Tabell 11'!I$17</f>
        <v>688</v>
      </c>
      <c r="C93">
        <f>SUM('Tabell 11'!I$18:I$25)</f>
        <v>217</v>
      </c>
      <c r="D93" s="98">
        <f t="shared" si="14"/>
        <v>23.977900552486187</v>
      </c>
      <c r="G93" s="2"/>
      <c r="I93" s="97"/>
    </row>
    <row r="94" spans="1:9" x14ac:dyDescent="0.2">
      <c r="B94">
        <f>'Tabell 11'!J$17</f>
        <v>789</v>
      </c>
      <c r="C94">
        <f>SUM('Tabell 11'!J$18:J$25)</f>
        <v>241</v>
      </c>
      <c r="D94" s="98">
        <f t="shared" si="14"/>
        <v>23.398058252427184</v>
      </c>
      <c r="G94" s="2"/>
      <c r="I94" s="97"/>
    </row>
    <row r="95" spans="1:9" x14ac:dyDescent="0.2">
      <c r="B95">
        <f>'Tabell 11'!K$17</f>
        <v>937</v>
      </c>
      <c r="C95">
        <f>SUM('Tabell 11'!K$18:K$25)</f>
        <v>308</v>
      </c>
      <c r="D95" s="98">
        <f t="shared" si="14"/>
        <v>24.738955823293175</v>
      </c>
      <c r="G95" s="2"/>
      <c r="I95" s="97"/>
    </row>
    <row r="96" spans="1:9" x14ac:dyDescent="0.2">
      <c r="B96">
        <f>'Tabell 11'!L$17</f>
        <v>851</v>
      </c>
      <c r="C96">
        <f>SUM('Tabell 11'!L$18:L$25)</f>
        <v>297</v>
      </c>
      <c r="D96" s="98">
        <f t="shared" si="14"/>
        <v>25.871080139372822</v>
      </c>
      <c r="G96" s="2"/>
      <c r="I96" s="97"/>
    </row>
    <row r="97" spans="1:9" x14ac:dyDescent="0.2">
      <c r="A97" t="s">
        <v>188</v>
      </c>
      <c r="B97">
        <f>'Tabell 11'!C$30</f>
        <v>859</v>
      </c>
      <c r="C97">
        <f>SUM('Tabell 11'!C$31:C$38)</f>
        <v>326</v>
      </c>
      <c r="D97" s="98">
        <f t="shared" si="14"/>
        <v>27.510548523206751</v>
      </c>
      <c r="G97" s="2"/>
      <c r="I97" s="97"/>
    </row>
    <row r="98" spans="1:9" x14ac:dyDescent="0.2">
      <c r="B98">
        <f>'Tabell 11'!D$30</f>
        <v>890</v>
      </c>
      <c r="C98">
        <f>SUM('Tabell 11'!D$31:D$38)</f>
        <v>439</v>
      </c>
      <c r="D98" s="98">
        <f t="shared" si="14"/>
        <v>33.03235515425132</v>
      </c>
      <c r="G98" s="2"/>
      <c r="I98" s="97"/>
    </row>
    <row r="99" spans="1:9" x14ac:dyDescent="0.2">
      <c r="B99">
        <f>'Tabell 11'!E$30</f>
        <v>954</v>
      </c>
      <c r="C99">
        <f>SUM('Tabell 11'!E$31:E$38)</f>
        <v>507</v>
      </c>
      <c r="D99" s="98">
        <f t="shared" si="14"/>
        <v>34.70225872689938</v>
      </c>
      <c r="G99" s="2"/>
      <c r="I99" s="97"/>
    </row>
    <row r="100" spans="1:9" x14ac:dyDescent="0.2">
      <c r="B100">
        <f>'Tabell 11'!F$30</f>
        <v>972</v>
      </c>
      <c r="C100">
        <f>SUM('Tabell 11'!F$31:F$38)</f>
        <v>552</v>
      </c>
      <c r="D100" s="98">
        <f t="shared" si="14"/>
        <v>36.220472440944881</v>
      </c>
      <c r="G100" s="2"/>
      <c r="I100" s="97"/>
    </row>
    <row r="101" spans="1:9" x14ac:dyDescent="0.2">
      <c r="B101">
        <f>'Tabell 11'!G$30</f>
        <v>945</v>
      </c>
      <c r="C101">
        <f>SUM('Tabell 11'!G$31:G$38)</f>
        <v>503</v>
      </c>
      <c r="D101" s="98">
        <f>C101/SUM(B101:C101)*100</f>
        <v>34.737569060773481</v>
      </c>
      <c r="G101" s="2"/>
      <c r="I101" s="97"/>
    </row>
    <row r="102" spans="1:9" x14ac:dyDescent="0.2">
      <c r="A102" s="118">
        <v>2015</v>
      </c>
      <c r="B102">
        <f>'Tabell 11'!H$30</f>
        <v>902</v>
      </c>
      <c r="C102">
        <f>SUM('Tabell 11'!H$31:H$38)</f>
        <v>534</v>
      </c>
      <c r="D102" s="98">
        <f>C102/SUM(B102:C102)*100</f>
        <v>37.186629526462397</v>
      </c>
      <c r="G102" s="2"/>
      <c r="I102" s="97"/>
    </row>
    <row r="103" spans="1:9" x14ac:dyDescent="0.2">
      <c r="B103">
        <f>'Tabell 11'!I$30</f>
        <v>878</v>
      </c>
      <c r="C103">
        <f>SUM('Tabell 11'!I$31:I$38)</f>
        <v>532</v>
      </c>
      <c r="D103" s="98">
        <f>C103/SUM(B103:C103)*100</f>
        <v>37.730496453900706</v>
      </c>
      <c r="G103" s="2"/>
      <c r="I103" s="97"/>
    </row>
    <row r="104" spans="1:9" x14ac:dyDescent="0.2">
      <c r="B104">
        <f>'Tabell 11'!J$30</f>
        <v>912</v>
      </c>
      <c r="C104">
        <f>SUM('Tabell 11'!J$31:J$38)</f>
        <v>581</v>
      </c>
      <c r="D104" s="98">
        <f>C104/SUM(B104:C104)*100</f>
        <v>38.914936369725382</v>
      </c>
      <c r="G104" s="2"/>
      <c r="I104" s="97"/>
    </row>
    <row r="106" spans="1:9" x14ac:dyDescent="0.2">
      <c r="A106" s="71" t="s">
        <v>226</v>
      </c>
      <c r="B106" s="32" t="s">
        <v>317</v>
      </c>
    </row>
    <row r="107" spans="1:9" x14ac:dyDescent="0.2">
      <c r="A107" s="71" t="s">
        <v>227</v>
      </c>
      <c r="B107" s="71" t="s">
        <v>228</v>
      </c>
    </row>
    <row r="108" spans="1:9" x14ac:dyDescent="0.2">
      <c r="A108" t="s">
        <v>154</v>
      </c>
      <c r="B108">
        <f>'Tabell 11'!M31</f>
        <v>395</v>
      </c>
    </row>
    <row r="109" spans="1:9" x14ac:dyDescent="0.2">
      <c r="A109" t="s">
        <v>155</v>
      </c>
      <c r="B109">
        <f>'Tabell 11'!M32</f>
        <v>1002</v>
      </c>
    </row>
    <row r="110" spans="1:9" x14ac:dyDescent="0.2">
      <c r="A110" t="s">
        <v>156</v>
      </c>
      <c r="B110">
        <f>'Tabell 11'!M33</f>
        <v>528</v>
      </c>
    </row>
    <row r="111" spans="1:9" x14ac:dyDescent="0.2">
      <c r="A111" t="s">
        <v>157</v>
      </c>
      <c r="B111">
        <f>'Tabell 11'!M34</f>
        <v>134</v>
      </c>
    </row>
    <row r="112" spans="1:9" x14ac:dyDescent="0.2">
      <c r="A112" t="s">
        <v>158</v>
      </c>
      <c r="B112">
        <f>'Tabell 11'!M35</f>
        <v>139</v>
      </c>
    </row>
    <row r="113" spans="1:9" x14ac:dyDescent="0.2">
      <c r="A113" t="s">
        <v>159</v>
      </c>
      <c r="B113">
        <f>'Tabell 11'!M36</f>
        <v>515</v>
      </c>
    </row>
    <row r="114" spans="1:9" x14ac:dyDescent="0.2">
      <c r="A114" t="s">
        <v>160</v>
      </c>
      <c r="B114">
        <f>'Tabell 11'!M37</f>
        <v>1239</v>
      </c>
    </row>
    <row r="115" spans="1:9" x14ac:dyDescent="0.2">
      <c r="A115" t="s">
        <v>161</v>
      </c>
      <c r="B115">
        <f>'Tabell 11'!M38</f>
        <v>22</v>
      </c>
    </row>
    <row r="117" spans="1:9" x14ac:dyDescent="0.2">
      <c r="A117" s="71" t="s">
        <v>241</v>
      </c>
      <c r="B117" s="32" t="s">
        <v>319</v>
      </c>
    </row>
    <row r="118" spans="1:9" x14ac:dyDescent="0.2">
      <c r="A118" s="71"/>
      <c r="B118" s="71" t="s">
        <v>223</v>
      </c>
      <c r="C118" s="71" t="s">
        <v>224</v>
      </c>
      <c r="D118" s="71" t="s">
        <v>255</v>
      </c>
      <c r="E118" s="71" t="s">
        <v>235</v>
      </c>
      <c r="F118" s="71" t="s">
        <v>231</v>
      </c>
    </row>
    <row r="119" spans="1:9" x14ac:dyDescent="0.2">
      <c r="A119" t="s">
        <v>21</v>
      </c>
      <c r="B119" s="114">
        <v>774</v>
      </c>
      <c r="C119" s="114">
        <v>257</v>
      </c>
      <c r="D119">
        <f>SUM(B119:C119)</f>
        <v>1031</v>
      </c>
      <c r="E119" s="112">
        <f>C119/D119</f>
        <v>0.24927255092143549</v>
      </c>
      <c r="F119">
        <f>SUM(B119:C119)-SUM('Tabell 4'!C31:J31)</f>
        <v>0</v>
      </c>
      <c r="G119" s="72" t="str">
        <f>G$128&amp;D119</f>
        <v>N=1031</v>
      </c>
      <c r="H119" t="s">
        <v>21</v>
      </c>
      <c r="I119" s="71"/>
    </row>
    <row r="120" spans="1:9" ht="12.75" customHeight="1" x14ac:dyDescent="0.2">
      <c r="A120" s="100" t="s">
        <v>232</v>
      </c>
      <c r="B120" s="114">
        <v>1803</v>
      </c>
      <c r="C120" s="114">
        <v>516</v>
      </c>
      <c r="D120">
        <f t="shared" ref="D120:D124" si="15">SUM(B120:C120)</f>
        <v>2319</v>
      </c>
      <c r="E120" s="112">
        <f t="shared" ref="E120:E125" si="16">C120/D120</f>
        <v>0.22250970245795601</v>
      </c>
      <c r="F120">
        <f>SUM(B120:C120)-SUM('Tabell 4'!C32:J32)</f>
        <v>0</v>
      </c>
      <c r="G120" t="str">
        <f t="shared" ref="G120:G125" si="17">G$128&amp;D120</f>
        <v>N=2319</v>
      </c>
      <c r="H120" s="100" t="s">
        <v>232</v>
      </c>
    </row>
    <row r="121" spans="1:9" ht="12.75" customHeight="1" x14ac:dyDescent="0.2">
      <c r="A121" s="100" t="s">
        <v>233</v>
      </c>
      <c r="B121" s="114">
        <v>1322</v>
      </c>
      <c r="C121" s="114">
        <v>1293</v>
      </c>
      <c r="D121">
        <f t="shared" si="15"/>
        <v>2615</v>
      </c>
      <c r="E121" s="112">
        <f t="shared" si="16"/>
        <v>0.49445506692160612</v>
      </c>
      <c r="F121">
        <f>SUM(B121:C121)-SUM('Tabell 4'!C33:J33)</f>
        <v>0</v>
      </c>
      <c r="G121" t="str">
        <f t="shared" si="17"/>
        <v>N=2615</v>
      </c>
      <c r="H121" s="100" t="s">
        <v>233</v>
      </c>
    </row>
    <row r="122" spans="1:9" ht="12.75" customHeight="1" x14ac:dyDescent="0.2">
      <c r="A122" t="s">
        <v>24</v>
      </c>
      <c r="B122" s="114">
        <v>506</v>
      </c>
      <c r="C122" s="114">
        <v>880</v>
      </c>
      <c r="D122">
        <f t="shared" si="15"/>
        <v>1386</v>
      </c>
      <c r="E122" s="112">
        <f t="shared" si="16"/>
        <v>0.63492063492063489</v>
      </c>
      <c r="F122">
        <f>SUM(B122:C122)-SUM('Tabell 4'!C34:J34)</f>
        <v>0</v>
      </c>
      <c r="G122" t="str">
        <f t="shared" si="17"/>
        <v>N=1386</v>
      </c>
      <c r="H122" t="s">
        <v>24</v>
      </c>
    </row>
    <row r="123" spans="1:9" ht="12.75" customHeight="1" x14ac:dyDescent="0.2">
      <c r="A123" s="100" t="s">
        <v>236</v>
      </c>
      <c r="B123" s="114">
        <v>2699</v>
      </c>
      <c r="C123" s="114">
        <v>825</v>
      </c>
      <c r="D123">
        <f t="shared" si="15"/>
        <v>3524</v>
      </c>
      <c r="E123" s="112">
        <f t="shared" si="16"/>
        <v>0.23410896708286039</v>
      </c>
      <c r="F123">
        <f>SUM(B123:C123)-SUM('Tabell 4'!C35:J35)</f>
        <v>0</v>
      </c>
      <c r="G123" t="str">
        <f t="shared" si="17"/>
        <v>N=3524</v>
      </c>
      <c r="H123" s="100" t="s">
        <v>236</v>
      </c>
    </row>
    <row r="124" spans="1:9" ht="12.75" customHeight="1" x14ac:dyDescent="0.2">
      <c r="A124" s="100" t="s">
        <v>234</v>
      </c>
      <c r="B124" s="114">
        <v>208</v>
      </c>
      <c r="C124" s="114">
        <v>203</v>
      </c>
      <c r="D124">
        <f t="shared" si="15"/>
        <v>411</v>
      </c>
      <c r="E124" s="112">
        <f t="shared" si="16"/>
        <v>0.49391727493917276</v>
      </c>
      <c r="F124">
        <f>SUM(B124:C124)-SUM('Tabell 4'!C36:J36)</f>
        <v>0</v>
      </c>
      <c r="G124" t="str">
        <f t="shared" si="17"/>
        <v>N=411</v>
      </c>
      <c r="H124" s="100" t="s">
        <v>237</v>
      </c>
    </row>
    <row r="125" spans="1:9" x14ac:dyDescent="0.2">
      <c r="A125" s="100" t="s">
        <v>16</v>
      </c>
      <c r="B125">
        <f>SUM(B119:B124)</f>
        <v>7312</v>
      </c>
      <c r="C125">
        <f>SUM(C119:C124)</f>
        <v>3974</v>
      </c>
      <c r="D125">
        <f>SUM(D119:D124)</f>
        <v>11286</v>
      </c>
      <c r="E125" s="112">
        <f t="shared" si="16"/>
        <v>0.35211766790714161</v>
      </c>
      <c r="F125">
        <f>SUM(B125:C125)-SUM('Tabell 4'!C37:J37)</f>
        <v>0</v>
      </c>
      <c r="G125" t="str">
        <f t="shared" si="17"/>
        <v>N=11286</v>
      </c>
      <c r="H125" s="100" t="s">
        <v>16</v>
      </c>
    </row>
    <row r="127" spans="1:9" x14ac:dyDescent="0.2">
      <c r="A127" s="71" t="s">
        <v>270</v>
      </c>
      <c r="B127" s="71" t="s">
        <v>322</v>
      </c>
    </row>
    <row r="128" spans="1:9" x14ac:dyDescent="0.2">
      <c r="B128" t="s">
        <v>223</v>
      </c>
      <c r="C128" t="s">
        <v>224</v>
      </c>
      <c r="D128" s="71" t="s">
        <v>255</v>
      </c>
      <c r="E128" t="s">
        <v>235</v>
      </c>
      <c r="G128" t="s">
        <v>257</v>
      </c>
    </row>
    <row r="129" spans="1:7" x14ac:dyDescent="0.2">
      <c r="A129" s="71" t="s">
        <v>27</v>
      </c>
      <c r="B129" s="114">
        <v>2777</v>
      </c>
      <c r="C129" s="114">
        <v>1046</v>
      </c>
      <c r="D129">
        <f>SUM(B129:C129)</f>
        <v>3823</v>
      </c>
      <c r="E129" s="112">
        <f>C129/D129</f>
        <v>0.27360711483128436</v>
      </c>
      <c r="F129" s="71" t="str">
        <f>G$128&amp;D129</f>
        <v>N=3823</v>
      </c>
      <c r="G129" t="s">
        <v>27</v>
      </c>
    </row>
    <row r="130" spans="1:7" x14ac:dyDescent="0.2">
      <c r="A130" s="71" t="s">
        <v>29</v>
      </c>
      <c r="B130" s="114">
        <v>1632</v>
      </c>
      <c r="C130" s="114">
        <v>1158</v>
      </c>
      <c r="D130">
        <f t="shared" ref="D130" si="18">SUM(B130:C130)</f>
        <v>2790</v>
      </c>
      <c r="E130" s="112">
        <f t="shared" ref="E130" si="19">C130/D130</f>
        <v>0.4150537634408602</v>
      </c>
      <c r="F130" s="71" t="str">
        <f t="shared" ref="F130" si="20">G$128&amp;D130</f>
        <v>N=2790</v>
      </c>
      <c r="G130" t="s">
        <v>29</v>
      </c>
    </row>
    <row r="131" spans="1:7" x14ac:dyDescent="0.2">
      <c r="A131" s="71" t="s">
        <v>28</v>
      </c>
      <c r="B131" s="114">
        <v>1236</v>
      </c>
      <c r="C131" s="114">
        <v>682</v>
      </c>
      <c r="D131">
        <f t="shared" ref="D131:D138" si="21">SUM(B131:C131)</f>
        <v>1918</v>
      </c>
      <c r="E131" s="112">
        <f t="shared" ref="E131:E138" si="22">C131/D131</f>
        <v>0.35557872784150157</v>
      </c>
      <c r="F131" s="71" t="str">
        <f t="shared" ref="F131:F138" si="23">G$128&amp;D131</f>
        <v>N=1918</v>
      </c>
      <c r="G131" t="s">
        <v>28</v>
      </c>
    </row>
    <row r="132" spans="1:7" x14ac:dyDescent="0.2">
      <c r="A132" s="71" t="s">
        <v>30</v>
      </c>
      <c r="B132" s="114">
        <v>574</v>
      </c>
      <c r="C132" s="114">
        <v>293</v>
      </c>
      <c r="D132">
        <f t="shared" si="21"/>
        <v>867</v>
      </c>
      <c r="E132" s="112">
        <f t="shared" si="22"/>
        <v>0.33794694348327564</v>
      </c>
      <c r="F132" s="71" t="str">
        <f t="shared" si="23"/>
        <v>N=867</v>
      </c>
      <c r="G132" t="s">
        <v>30</v>
      </c>
    </row>
    <row r="133" spans="1:7" x14ac:dyDescent="0.2">
      <c r="A133" s="71" t="s">
        <v>264</v>
      </c>
      <c r="B133" s="114">
        <v>357</v>
      </c>
      <c r="C133" s="114">
        <v>368</v>
      </c>
      <c r="D133">
        <f t="shared" si="21"/>
        <v>725</v>
      </c>
      <c r="E133" s="112">
        <f t="shared" si="22"/>
        <v>0.50758620689655176</v>
      </c>
      <c r="F133" s="71" t="str">
        <f t="shared" si="23"/>
        <v>N=725</v>
      </c>
      <c r="G133" s="71" t="s">
        <v>264</v>
      </c>
    </row>
    <row r="134" spans="1:7" x14ac:dyDescent="0.2">
      <c r="A134" s="71" t="s">
        <v>206</v>
      </c>
      <c r="B134" s="114">
        <v>181</v>
      </c>
      <c r="C134" s="114">
        <v>105</v>
      </c>
      <c r="D134">
        <f t="shared" si="21"/>
        <v>286</v>
      </c>
      <c r="E134" s="112">
        <f t="shared" si="22"/>
        <v>0.36713286713286714</v>
      </c>
      <c r="F134" s="71" t="str">
        <f t="shared" si="23"/>
        <v>N=286</v>
      </c>
      <c r="G134" t="s">
        <v>190</v>
      </c>
    </row>
    <row r="135" spans="1:7" x14ac:dyDescent="0.2">
      <c r="A135" s="71" t="s">
        <v>191</v>
      </c>
      <c r="B135" s="114">
        <v>73</v>
      </c>
      <c r="C135" s="114">
        <v>80</v>
      </c>
      <c r="D135">
        <f>SUM(B135:C135)</f>
        <v>153</v>
      </c>
      <c r="E135" s="112">
        <f t="shared" si="22"/>
        <v>0.52287581699346408</v>
      </c>
      <c r="F135" s="71" t="str">
        <f t="shared" si="23"/>
        <v>N=153</v>
      </c>
      <c r="G135" t="s">
        <v>254</v>
      </c>
    </row>
    <row r="136" spans="1:7" x14ac:dyDescent="0.2">
      <c r="A136" s="71" t="s">
        <v>34</v>
      </c>
      <c r="B136" s="114">
        <v>69</v>
      </c>
      <c r="C136" s="114">
        <v>50</v>
      </c>
      <c r="D136">
        <f t="shared" ref="D136" si="24">SUM(B136:C136)</f>
        <v>119</v>
      </c>
      <c r="E136" s="112">
        <f t="shared" ref="E136" si="25">C136/D136</f>
        <v>0.42016806722689076</v>
      </c>
      <c r="F136" s="71" t="str">
        <f t="shared" ref="F136" si="26">G$128&amp;D136</f>
        <v>N=119</v>
      </c>
      <c r="G136" s="71" t="s">
        <v>57</v>
      </c>
    </row>
    <row r="137" spans="1:7" x14ac:dyDescent="0.2">
      <c r="A137" s="71" t="s">
        <v>280</v>
      </c>
      <c r="B137" s="114">
        <v>68</v>
      </c>
      <c r="C137" s="114">
        <v>39</v>
      </c>
      <c r="D137">
        <f t="shared" si="21"/>
        <v>107</v>
      </c>
      <c r="E137" s="112">
        <f t="shared" si="22"/>
        <v>0.3644859813084112</v>
      </c>
      <c r="F137" s="71" t="str">
        <f t="shared" si="23"/>
        <v>N=107</v>
      </c>
      <c r="G137" s="71" t="s">
        <v>280</v>
      </c>
    </row>
    <row r="138" spans="1:7" x14ac:dyDescent="0.2">
      <c r="A138" s="71" t="s">
        <v>35</v>
      </c>
      <c r="B138" s="114">
        <v>80</v>
      </c>
      <c r="C138" s="114">
        <v>11</v>
      </c>
      <c r="D138">
        <f t="shared" si="21"/>
        <v>91</v>
      </c>
      <c r="E138" s="112">
        <f t="shared" si="22"/>
        <v>0.12087912087912088</v>
      </c>
      <c r="F138" s="71" t="str">
        <f t="shared" si="23"/>
        <v>N=91</v>
      </c>
      <c r="G138" s="71" t="s">
        <v>256</v>
      </c>
    </row>
  </sheetData>
  <phoneticPr fontId="7" type="noConversion"/>
  <pageMargins left="0.79" right="0.79" top="0.98" bottom="0.98" header="0.5" footer="0.5"/>
  <pageSetup paperSize="9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AA63"/>
  <sheetViews>
    <sheetView showGridLines="0" showRowColHeaders="0" workbookViewId="0">
      <selection activeCell="B2" sqref="B2"/>
    </sheetView>
  </sheetViews>
  <sheetFormatPr baseColWidth="10" defaultColWidth="8.85546875" defaultRowHeight="11.25" x14ac:dyDescent="0.2"/>
  <cols>
    <col min="1" max="1" width="1.7109375" style="7" customWidth="1"/>
    <col min="2" max="2" width="9.7109375" style="7" customWidth="1"/>
    <col min="3" max="12" width="5.28515625" style="7" customWidth="1"/>
    <col min="13" max="13" width="10.7109375" style="7" customWidth="1"/>
    <col min="14" max="16384" width="8.85546875" style="7"/>
  </cols>
  <sheetData>
    <row r="2" spans="2:13" ht="12.75" x14ac:dyDescent="0.2">
      <c r="B2" s="38" t="str">
        <f>Forside!D15</f>
        <v>Tabell 2  Doktorgrader 1980-2017 etter gradtype.</v>
      </c>
      <c r="C2" s="5"/>
      <c r="D2" s="5"/>
      <c r="E2" s="5"/>
      <c r="F2" s="5"/>
      <c r="G2" s="5"/>
      <c r="H2" s="5"/>
      <c r="I2" s="5"/>
      <c r="J2" s="5"/>
      <c r="K2" s="6"/>
      <c r="L2" s="6"/>
      <c r="M2" s="6"/>
    </row>
    <row r="3" spans="2:13" x14ac:dyDescent="0.2">
      <c r="B3" s="8" t="s">
        <v>0</v>
      </c>
      <c r="C3" s="9">
        <v>1980</v>
      </c>
      <c r="D3" s="9">
        <v>1981</v>
      </c>
      <c r="E3" s="9">
        <v>1982</v>
      </c>
      <c r="F3" s="9">
        <v>1983</v>
      </c>
      <c r="G3" s="9">
        <v>1984</v>
      </c>
      <c r="H3" s="9">
        <v>1985</v>
      </c>
      <c r="I3" s="9">
        <v>1986</v>
      </c>
      <c r="J3" s="9">
        <v>1987</v>
      </c>
      <c r="K3" s="9">
        <v>1988</v>
      </c>
      <c r="L3" s="9">
        <v>1989</v>
      </c>
      <c r="M3" s="10" t="s">
        <v>75</v>
      </c>
    </row>
    <row r="4" spans="2:13" x14ac:dyDescent="0.2">
      <c r="B4" s="67" t="s">
        <v>1</v>
      </c>
      <c r="C4" s="46">
        <v>52</v>
      </c>
      <c r="D4" s="46">
        <v>38</v>
      </c>
      <c r="E4" s="46">
        <v>56</v>
      </c>
      <c r="F4" s="46">
        <v>57</v>
      </c>
      <c r="G4" s="46">
        <v>55</v>
      </c>
      <c r="H4" s="46">
        <v>41</v>
      </c>
      <c r="I4" s="46">
        <v>61</v>
      </c>
      <c r="J4" s="46">
        <v>70</v>
      </c>
      <c r="K4" s="46">
        <v>89</v>
      </c>
      <c r="L4" s="46">
        <v>58</v>
      </c>
      <c r="M4" s="46">
        <f>SUM(C4:L4)</f>
        <v>577</v>
      </c>
    </row>
    <row r="5" spans="2:13" x14ac:dyDescent="0.2">
      <c r="B5" s="67" t="s">
        <v>2</v>
      </c>
      <c r="C5" s="46">
        <v>42</v>
      </c>
      <c r="D5" s="46">
        <v>37</v>
      </c>
      <c r="E5" s="46">
        <v>35</v>
      </c>
      <c r="F5" s="46">
        <v>53</v>
      </c>
      <c r="G5" s="46">
        <v>54</v>
      </c>
      <c r="H5" s="46">
        <v>52</v>
      </c>
      <c r="I5" s="46">
        <v>54</v>
      </c>
      <c r="J5" s="46">
        <v>46</v>
      </c>
      <c r="K5" s="46">
        <v>66</v>
      </c>
      <c r="L5" s="46">
        <v>77</v>
      </c>
      <c r="M5" s="46">
        <f t="shared" ref="M5:M17" si="0">SUM(C5:L5)</f>
        <v>516</v>
      </c>
    </row>
    <row r="6" spans="2:13" x14ac:dyDescent="0.2">
      <c r="B6" s="67" t="s">
        <v>3</v>
      </c>
      <c r="C6" s="46">
        <v>1</v>
      </c>
      <c r="D6" s="46">
        <v>1</v>
      </c>
      <c r="E6" s="46">
        <v>2</v>
      </c>
      <c r="F6" s="46">
        <v>1</v>
      </c>
      <c r="G6" s="46">
        <v>4</v>
      </c>
      <c r="H6" s="46">
        <v>1</v>
      </c>
      <c r="I6" s="46">
        <v>5</v>
      </c>
      <c r="J6" s="46">
        <v>1</v>
      </c>
      <c r="K6" s="46">
        <v>5</v>
      </c>
      <c r="L6" s="46">
        <v>1</v>
      </c>
      <c r="M6" s="46">
        <f t="shared" si="0"/>
        <v>22</v>
      </c>
    </row>
    <row r="7" spans="2:13" x14ac:dyDescent="0.2">
      <c r="B7" s="67" t="s">
        <v>4</v>
      </c>
      <c r="C7" s="46">
        <v>1</v>
      </c>
      <c r="D7" s="46">
        <v>2</v>
      </c>
      <c r="E7" s="46">
        <v>7</v>
      </c>
      <c r="F7" s="46">
        <v>1</v>
      </c>
      <c r="G7" s="46">
        <v>4</v>
      </c>
      <c r="H7" s="46">
        <v>3</v>
      </c>
      <c r="I7" s="46">
        <v>0</v>
      </c>
      <c r="J7" s="46">
        <v>1</v>
      </c>
      <c r="K7" s="46">
        <v>5</v>
      </c>
      <c r="L7" s="46">
        <v>1</v>
      </c>
      <c r="M7" s="46">
        <f t="shared" si="0"/>
        <v>25</v>
      </c>
    </row>
    <row r="8" spans="2:13" x14ac:dyDescent="0.2">
      <c r="B8" s="67" t="s">
        <v>6</v>
      </c>
      <c r="C8" s="46">
        <v>1</v>
      </c>
      <c r="D8" s="46">
        <v>5</v>
      </c>
      <c r="E8" s="46">
        <v>4</v>
      </c>
      <c r="F8" s="46">
        <v>2</v>
      </c>
      <c r="G8" s="46">
        <v>2</v>
      </c>
      <c r="H8" s="46">
        <v>2</v>
      </c>
      <c r="I8" s="46">
        <v>4</v>
      </c>
      <c r="J8" s="46">
        <v>5</v>
      </c>
      <c r="K8" s="46">
        <v>3</v>
      </c>
      <c r="L8" s="46">
        <v>7</v>
      </c>
      <c r="M8" s="46">
        <f t="shared" si="0"/>
        <v>35</v>
      </c>
    </row>
    <row r="9" spans="2:13" x14ac:dyDescent="0.2">
      <c r="B9" s="67" t="s">
        <v>7</v>
      </c>
      <c r="C9" s="46">
        <v>10</v>
      </c>
      <c r="D9" s="46">
        <v>4</v>
      </c>
      <c r="E9" s="46">
        <v>4</v>
      </c>
      <c r="F9" s="46">
        <v>6</v>
      </c>
      <c r="G9" s="46">
        <v>4</v>
      </c>
      <c r="H9" s="46">
        <v>7</v>
      </c>
      <c r="I9" s="46">
        <v>4</v>
      </c>
      <c r="J9" s="46">
        <v>4</v>
      </c>
      <c r="K9" s="46">
        <v>3</v>
      </c>
      <c r="L9" s="46">
        <v>8</v>
      </c>
      <c r="M9" s="46">
        <f t="shared" si="0"/>
        <v>54</v>
      </c>
    </row>
    <row r="10" spans="2:13" x14ac:dyDescent="0.2">
      <c r="B10" s="67" t="s">
        <v>8</v>
      </c>
      <c r="C10" s="46">
        <v>4</v>
      </c>
      <c r="D10" s="46">
        <v>7</v>
      </c>
      <c r="E10" s="46">
        <v>2</v>
      </c>
      <c r="F10" s="46">
        <v>1</v>
      </c>
      <c r="G10" s="46">
        <v>1</v>
      </c>
      <c r="H10" s="46">
        <v>2</v>
      </c>
      <c r="I10" s="46">
        <v>4</v>
      </c>
      <c r="J10" s="46">
        <v>0</v>
      </c>
      <c r="K10" s="46">
        <v>3</v>
      </c>
      <c r="L10" s="46">
        <v>2</v>
      </c>
      <c r="M10" s="46">
        <f t="shared" si="0"/>
        <v>26</v>
      </c>
    </row>
    <row r="11" spans="2:13" x14ac:dyDescent="0.2">
      <c r="B11" s="67" t="s">
        <v>9</v>
      </c>
      <c r="C11" s="46">
        <v>4</v>
      </c>
      <c r="D11" s="46">
        <v>3</v>
      </c>
      <c r="E11" s="46">
        <v>1</v>
      </c>
      <c r="F11" s="46">
        <v>2</v>
      </c>
      <c r="G11" s="46">
        <v>3</v>
      </c>
      <c r="H11" s="46">
        <v>0</v>
      </c>
      <c r="I11" s="46">
        <v>3</v>
      </c>
      <c r="J11" s="46">
        <v>0</v>
      </c>
      <c r="K11" s="46">
        <v>4</v>
      </c>
      <c r="L11" s="46">
        <v>3</v>
      </c>
      <c r="M11" s="46">
        <f t="shared" si="0"/>
        <v>23</v>
      </c>
    </row>
    <row r="12" spans="2:13" x14ac:dyDescent="0.2">
      <c r="B12" s="67" t="s">
        <v>10</v>
      </c>
      <c r="C12" s="46">
        <v>1</v>
      </c>
      <c r="D12" s="46">
        <v>2</v>
      </c>
      <c r="E12" s="46">
        <v>0</v>
      </c>
      <c r="F12" s="46">
        <v>0</v>
      </c>
      <c r="G12" s="46">
        <v>0</v>
      </c>
      <c r="H12" s="46">
        <v>1</v>
      </c>
      <c r="I12" s="46">
        <v>2</v>
      </c>
      <c r="J12" s="46">
        <v>3</v>
      </c>
      <c r="K12" s="46">
        <v>2</v>
      </c>
      <c r="L12" s="46">
        <v>7</v>
      </c>
      <c r="M12" s="46">
        <f t="shared" si="0"/>
        <v>18</v>
      </c>
    </row>
    <row r="13" spans="2:13" x14ac:dyDescent="0.2">
      <c r="B13" s="67" t="s">
        <v>11</v>
      </c>
      <c r="C13" s="46">
        <v>57</v>
      </c>
      <c r="D13" s="46">
        <v>46</v>
      </c>
      <c r="E13" s="46">
        <v>43</v>
      </c>
      <c r="F13" s="46">
        <v>47</v>
      </c>
      <c r="G13" s="46">
        <v>40</v>
      </c>
      <c r="H13" s="46">
        <v>53</v>
      </c>
      <c r="I13" s="46">
        <v>42</v>
      </c>
      <c r="J13" s="46">
        <v>52</v>
      </c>
      <c r="K13" s="46">
        <v>45</v>
      </c>
      <c r="L13" s="46">
        <v>77</v>
      </c>
      <c r="M13" s="46">
        <f t="shared" si="0"/>
        <v>502</v>
      </c>
    </row>
    <row r="14" spans="2:13" x14ac:dyDescent="0.2">
      <c r="B14" s="67" t="s">
        <v>12</v>
      </c>
      <c r="C14" s="46">
        <v>14</v>
      </c>
      <c r="D14" s="46">
        <v>28</v>
      </c>
      <c r="E14" s="46">
        <v>41</v>
      </c>
      <c r="F14" s="46">
        <v>37</v>
      </c>
      <c r="G14" s="46">
        <v>57</v>
      </c>
      <c r="H14" s="46">
        <v>53</v>
      </c>
      <c r="I14" s="46">
        <v>70</v>
      </c>
      <c r="J14" s="46">
        <v>69</v>
      </c>
      <c r="K14" s="46">
        <v>71</v>
      </c>
      <c r="L14" s="46">
        <v>85</v>
      </c>
      <c r="M14" s="46">
        <f t="shared" si="0"/>
        <v>525</v>
      </c>
    </row>
    <row r="15" spans="2:13" x14ac:dyDescent="0.2">
      <c r="B15" s="67" t="s">
        <v>13</v>
      </c>
      <c r="C15" s="46" t="s">
        <v>208</v>
      </c>
      <c r="D15" s="46" t="s">
        <v>208</v>
      </c>
      <c r="E15" s="46" t="s">
        <v>208</v>
      </c>
      <c r="F15" s="46" t="s">
        <v>208</v>
      </c>
      <c r="G15" s="46">
        <v>0</v>
      </c>
      <c r="H15" s="46">
        <v>4</v>
      </c>
      <c r="I15" s="46">
        <v>1</v>
      </c>
      <c r="J15" s="46">
        <v>2</v>
      </c>
      <c r="K15" s="46">
        <v>0</v>
      </c>
      <c r="L15" s="46">
        <v>8</v>
      </c>
      <c r="M15" s="46">
        <f t="shared" si="0"/>
        <v>15</v>
      </c>
    </row>
    <row r="16" spans="2:13" x14ac:dyDescent="0.2">
      <c r="B16" s="67" t="s">
        <v>14</v>
      </c>
      <c r="C16" s="46" t="s">
        <v>208</v>
      </c>
      <c r="D16" s="46" t="s">
        <v>208</v>
      </c>
      <c r="E16" s="46" t="s">
        <v>208</v>
      </c>
      <c r="F16" s="46">
        <v>0</v>
      </c>
      <c r="G16" s="46">
        <v>0</v>
      </c>
      <c r="H16" s="46">
        <v>1</v>
      </c>
      <c r="I16" s="46">
        <v>2</v>
      </c>
      <c r="J16" s="46">
        <v>0</v>
      </c>
      <c r="K16" s="46">
        <v>1</v>
      </c>
      <c r="L16" s="46">
        <v>3</v>
      </c>
      <c r="M16" s="46">
        <f t="shared" si="0"/>
        <v>7</v>
      </c>
    </row>
    <row r="17" spans="2:17" x14ac:dyDescent="0.2">
      <c r="B17" s="67" t="s">
        <v>15</v>
      </c>
      <c r="C17" s="46" t="s">
        <v>208</v>
      </c>
      <c r="D17" s="46" t="s">
        <v>208</v>
      </c>
      <c r="E17" s="46" t="s">
        <v>208</v>
      </c>
      <c r="F17" s="46" t="s">
        <v>208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1</v>
      </c>
      <c r="M17" s="46">
        <f t="shared" si="0"/>
        <v>1</v>
      </c>
    </row>
    <row r="18" spans="2:17" x14ac:dyDescent="0.2">
      <c r="B18" s="13" t="s">
        <v>60</v>
      </c>
      <c r="C18" s="51" t="s">
        <v>208</v>
      </c>
      <c r="D18" s="51" t="s">
        <v>208</v>
      </c>
      <c r="E18" s="51" t="s">
        <v>208</v>
      </c>
      <c r="F18" s="51" t="s">
        <v>208</v>
      </c>
      <c r="G18" s="51" t="s">
        <v>208</v>
      </c>
      <c r="H18" s="51" t="s">
        <v>208</v>
      </c>
      <c r="I18" s="51" t="s">
        <v>208</v>
      </c>
      <c r="J18" s="51" t="s">
        <v>208</v>
      </c>
      <c r="K18" s="51" t="s">
        <v>208</v>
      </c>
      <c r="L18" s="51" t="s">
        <v>208</v>
      </c>
      <c r="M18" s="51" t="s">
        <v>36</v>
      </c>
    </row>
    <row r="19" spans="2:17" x14ac:dyDescent="0.2">
      <c r="B19" s="8" t="s">
        <v>16</v>
      </c>
      <c r="C19" s="49">
        <f>SUM(C4:C18)</f>
        <v>187</v>
      </c>
      <c r="D19" s="49">
        <f t="shared" ref="D19:M19" si="1">SUM(D4:D18)</f>
        <v>173</v>
      </c>
      <c r="E19" s="49">
        <f t="shared" si="1"/>
        <v>195</v>
      </c>
      <c r="F19" s="49">
        <f t="shared" si="1"/>
        <v>207</v>
      </c>
      <c r="G19" s="49">
        <f t="shared" si="1"/>
        <v>224</v>
      </c>
      <c r="H19" s="49">
        <f t="shared" si="1"/>
        <v>220</v>
      </c>
      <c r="I19" s="49">
        <f t="shared" si="1"/>
        <v>252</v>
      </c>
      <c r="J19" s="49">
        <f t="shared" si="1"/>
        <v>253</v>
      </c>
      <c r="K19" s="49">
        <f t="shared" si="1"/>
        <v>297</v>
      </c>
      <c r="L19" s="49">
        <f t="shared" si="1"/>
        <v>338</v>
      </c>
      <c r="M19" s="49">
        <f t="shared" si="1"/>
        <v>2346</v>
      </c>
    </row>
    <row r="20" spans="2:17" x14ac:dyDescent="0.2">
      <c r="B20" s="67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Q20" s="55"/>
    </row>
    <row r="21" spans="2:17" x14ac:dyDescent="0.2">
      <c r="B21" s="8" t="s">
        <v>0</v>
      </c>
      <c r="C21" s="9">
        <v>1990</v>
      </c>
      <c r="D21" s="9">
        <v>1991</v>
      </c>
      <c r="E21" s="9">
        <v>1992</v>
      </c>
      <c r="F21" s="9">
        <v>1993</v>
      </c>
      <c r="G21" s="9">
        <v>1994</v>
      </c>
      <c r="H21" s="9">
        <v>1995</v>
      </c>
      <c r="I21" s="9">
        <v>1996</v>
      </c>
      <c r="J21" s="9">
        <v>1997</v>
      </c>
      <c r="K21" s="9">
        <v>1998</v>
      </c>
      <c r="L21" s="9">
        <v>1999</v>
      </c>
      <c r="M21" s="10" t="s">
        <v>76</v>
      </c>
    </row>
    <row r="22" spans="2:17" x14ac:dyDescent="0.2">
      <c r="B22" s="67" t="s">
        <v>1</v>
      </c>
      <c r="C22" s="46">
        <v>61</v>
      </c>
      <c r="D22" s="46">
        <v>75</v>
      </c>
      <c r="E22" s="46">
        <v>94</v>
      </c>
      <c r="F22" s="46">
        <v>70</v>
      </c>
      <c r="G22" s="46">
        <v>76</v>
      </c>
      <c r="H22" s="46">
        <v>90</v>
      </c>
      <c r="I22" s="46">
        <v>77</v>
      </c>
      <c r="J22" s="46">
        <v>73</v>
      </c>
      <c r="K22" s="46">
        <v>79</v>
      </c>
      <c r="L22" s="46">
        <v>99</v>
      </c>
      <c r="M22" s="46">
        <f>SUM(C22:L22)</f>
        <v>794</v>
      </c>
    </row>
    <row r="23" spans="2:17" x14ac:dyDescent="0.2">
      <c r="B23" s="67" t="s">
        <v>2</v>
      </c>
      <c r="C23" s="46">
        <v>73</v>
      </c>
      <c r="D23" s="46">
        <v>82</v>
      </c>
      <c r="E23" s="46">
        <v>69</v>
      </c>
      <c r="F23" s="46">
        <v>65</v>
      </c>
      <c r="G23" s="46">
        <v>77</v>
      </c>
      <c r="H23" s="46">
        <v>113</v>
      </c>
      <c r="I23" s="46">
        <v>79</v>
      </c>
      <c r="J23" s="46">
        <v>77</v>
      </c>
      <c r="K23" s="46">
        <v>81</v>
      </c>
      <c r="L23" s="46">
        <v>126</v>
      </c>
      <c r="M23" s="46">
        <f t="shared" ref="M23:M35" si="2">SUM(C23:L23)</f>
        <v>842</v>
      </c>
    </row>
    <row r="24" spans="2:17" x14ac:dyDescent="0.2">
      <c r="B24" s="67" t="s">
        <v>3</v>
      </c>
      <c r="C24" s="46">
        <v>2</v>
      </c>
      <c r="D24" s="46">
        <v>3</v>
      </c>
      <c r="E24" s="46">
        <v>3</v>
      </c>
      <c r="F24" s="46">
        <v>4</v>
      </c>
      <c r="G24" s="46">
        <v>6</v>
      </c>
      <c r="H24" s="46">
        <v>6</v>
      </c>
      <c r="I24" s="46">
        <v>5</v>
      </c>
      <c r="J24" s="46">
        <v>6</v>
      </c>
      <c r="K24" s="46">
        <v>7</v>
      </c>
      <c r="L24" s="46">
        <v>13</v>
      </c>
      <c r="M24" s="46">
        <f t="shared" si="2"/>
        <v>55</v>
      </c>
    </row>
    <row r="25" spans="2:17" x14ac:dyDescent="0.2">
      <c r="B25" s="67" t="s">
        <v>4</v>
      </c>
      <c r="C25" s="46">
        <v>5</v>
      </c>
      <c r="D25" s="46">
        <v>3</v>
      </c>
      <c r="E25" s="46">
        <v>2</v>
      </c>
      <c r="F25" s="46">
        <v>3</v>
      </c>
      <c r="G25" s="46">
        <v>5</v>
      </c>
      <c r="H25" s="46">
        <v>1</v>
      </c>
      <c r="I25" s="46">
        <v>1</v>
      </c>
      <c r="J25" s="46">
        <v>4</v>
      </c>
      <c r="K25" s="46">
        <v>10</v>
      </c>
      <c r="L25" s="46">
        <v>5</v>
      </c>
      <c r="M25" s="46">
        <f t="shared" si="2"/>
        <v>39</v>
      </c>
    </row>
    <row r="26" spans="2:17" x14ac:dyDescent="0.2">
      <c r="B26" s="67" t="s">
        <v>6</v>
      </c>
      <c r="C26" s="46">
        <v>6</v>
      </c>
      <c r="D26" s="46">
        <v>0</v>
      </c>
      <c r="E26" s="46">
        <v>3</v>
      </c>
      <c r="F26" s="46">
        <v>3</v>
      </c>
      <c r="G26" s="46">
        <v>2</v>
      </c>
      <c r="H26" s="46">
        <v>0</v>
      </c>
      <c r="I26" s="46">
        <v>0</v>
      </c>
      <c r="J26" s="46">
        <v>2</v>
      </c>
      <c r="K26" s="46">
        <v>2</v>
      </c>
      <c r="L26" s="46">
        <v>0</v>
      </c>
      <c r="M26" s="46">
        <f t="shared" si="2"/>
        <v>18</v>
      </c>
    </row>
    <row r="27" spans="2:17" x14ac:dyDescent="0.2">
      <c r="B27" s="67" t="s">
        <v>7</v>
      </c>
      <c r="C27" s="46">
        <v>4</v>
      </c>
      <c r="D27" s="46">
        <v>8</v>
      </c>
      <c r="E27" s="46">
        <v>3</v>
      </c>
      <c r="F27" s="46">
        <v>4</v>
      </c>
      <c r="G27" s="46">
        <v>8</v>
      </c>
      <c r="H27" s="46">
        <v>8</v>
      </c>
      <c r="I27" s="46">
        <v>8</v>
      </c>
      <c r="J27" s="46">
        <v>9</v>
      </c>
      <c r="K27" s="46">
        <v>6</v>
      </c>
      <c r="L27" s="46">
        <v>9</v>
      </c>
      <c r="M27" s="46">
        <f t="shared" si="2"/>
        <v>67</v>
      </c>
    </row>
    <row r="28" spans="2:17" x14ac:dyDescent="0.2">
      <c r="B28" s="67" t="s">
        <v>8</v>
      </c>
      <c r="C28" s="46">
        <v>3</v>
      </c>
      <c r="D28" s="46">
        <v>1</v>
      </c>
      <c r="E28" s="46">
        <v>1</v>
      </c>
      <c r="F28" s="46">
        <v>4</v>
      </c>
      <c r="G28" s="46">
        <v>0</v>
      </c>
      <c r="H28" s="46">
        <v>1</v>
      </c>
      <c r="I28" s="46">
        <v>2</v>
      </c>
      <c r="J28" s="46">
        <v>1</v>
      </c>
      <c r="K28" s="46">
        <v>1</v>
      </c>
      <c r="L28" s="46">
        <v>6</v>
      </c>
      <c r="M28" s="46">
        <f t="shared" si="2"/>
        <v>20</v>
      </c>
    </row>
    <row r="29" spans="2:17" x14ac:dyDescent="0.2">
      <c r="B29" s="67" t="s">
        <v>9</v>
      </c>
      <c r="C29" s="46">
        <v>0</v>
      </c>
      <c r="D29" s="46">
        <v>3</v>
      </c>
      <c r="E29" s="46">
        <v>0</v>
      </c>
      <c r="F29" s="46">
        <v>2</v>
      </c>
      <c r="G29" s="46">
        <v>2</v>
      </c>
      <c r="H29" s="46">
        <v>2</v>
      </c>
      <c r="I29" s="46">
        <v>1</v>
      </c>
      <c r="J29" s="46">
        <v>2</v>
      </c>
      <c r="K29" s="46">
        <v>3</v>
      </c>
      <c r="L29" s="46">
        <v>1</v>
      </c>
      <c r="M29" s="46">
        <f t="shared" si="2"/>
        <v>16</v>
      </c>
    </row>
    <row r="30" spans="2:17" x14ac:dyDescent="0.2">
      <c r="B30" s="67" t="s">
        <v>10</v>
      </c>
      <c r="C30" s="46">
        <v>14</v>
      </c>
      <c r="D30" s="46">
        <v>6</v>
      </c>
      <c r="E30" s="46">
        <v>10</v>
      </c>
      <c r="F30" s="46">
        <v>8</v>
      </c>
      <c r="G30" s="46">
        <v>10</v>
      </c>
      <c r="H30" s="46">
        <v>12</v>
      </c>
      <c r="I30" s="46">
        <v>11</v>
      </c>
      <c r="J30" s="46">
        <v>10</v>
      </c>
      <c r="K30" s="46">
        <v>19</v>
      </c>
      <c r="L30" s="46">
        <v>9</v>
      </c>
      <c r="M30" s="46">
        <f t="shared" si="2"/>
        <v>109</v>
      </c>
    </row>
    <row r="31" spans="2:17" x14ac:dyDescent="0.2">
      <c r="B31" s="67" t="s">
        <v>11</v>
      </c>
      <c r="C31" s="46">
        <v>91</v>
      </c>
      <c r="D31" s="46">
        <v>79</v>
      </c>
      <c r="E31" s="46">
        <v>91</v>
      </c>
      <c r="F31" s="46">
        <v>132</v>
      </c>
      <c r="G31" s="46">
        <v>131</v>
      </c>
      <c r="H31" s="46">
        <v>131</v>
      </c>
      <c r="I31" s="46">
        <v>134</v>
      </c>
      <c r="J31" s="46">
        <v>134</v>
      </c>
      <c r="K31" s="46">
        <v>145</v>
      </c>
      <c r="L31" s="46">
        <v>130</v>
      </c>
      <c r="M31" s="46">
        <f t="shared" si="2"/>
        <v>1198</v>
      </c>
    </row>
    <row r="32" spans="2:17" x14ac:dyDescent="0.2">
      <c r="B32" s="67" t="s">
        <v>12</v>
      </c>
      <c r="C32" s="46">
        <v>120</v>
      </c>
      <c r="D32" s="46">
        <v>138</v>
      </c>
      <c r="E32" s="46">
        <v>143</v>
      </c>
      <c r="F32" s="46">
        <v>165</v>
      </c>
      <c r="G32" s="46">
        <v>173</v>
      </c>
      <c r="H32" s="46">
        <v>169</v>
      </c>
      <c r="I32" s="46">
        <v>201</v>
      </c>
      <c r="J32" s="46">
        <v>218</v>
      </c>
      <c r="K32" s="46">
        <v>235</v>
      </c>
      <c r="L32" s="46">
        <v>208</v>
      </c>
      <c r="M32" s="46">
        <f t="shared" si="2"/>
        <v>1770</v>
      </c>
    </row>
    <row r="33" spans="2:27" x14ac:dyDescent="0.2">
      <c r="B33" s="67" t="s">
        <v>13</v>
      </c>
      <c r="C33" s="46">
        <v>1</v>
      </c>
      <c r="D33" s="46">
        <v>10</v>
      </c>
      <c r="E33" s="46">
        <v>3</v>
      </c>
      <c r="F33" s="46">
        <v>10</v>
      </c>
      <c r="G33" s="46">
        <v>19</v>
      </c>
      <c r="H33" s="46">
        <v>23</v>
      </c>
      <c r="I33" s="46">
        <v>32</v>
      </c>
      <c r="J33" s="46">
        <v>38</v>
      </c>
      <c r="K33" s="46">
        <v>41</v>
      </c>
      <c r="L33" s="46">
        <v>39</v>
      </c>
      <c r="M33" s="46">
        <f t="shared" si="2"/>
        <v>216</v>
      </c>
    </row>
    <row r="34" spans="2:27" x14ac:dyDescent="0.2">
      <c r="B34" s="67" t="s">
        <v>14</v>
      </c>
      <c r="C34" s="46">
        <v>10</v>
      </c>
      <c r="D34" s="46">
        <v>6</v>
      </c>
      <c r="E34" s="46">
        <v>17</v>
      </c>
      <c r="F34" s="46">
        <v>19</v>
      </c>
      <c r="G34" s="46">
        <v>35</v>
      </c>
      <c r="H34" s="46">
        <v>39</v>
      </c>
      <c r="I34" s="46">
        <v>42</v>
      </c>
      <c r="J34" s="46">
        <v>47</v>
      </c>
      <c r="K34" s="46">
        <v>50</v>
      </c>
      <c r="L34" s="46">
        <v>44</v>
      </c>
      <c r="M34" s="46">
        <f t="shared" si="2"/>
        <v>309</v>
      </c>
    </row>
    <row r="35" spans="2:27" x14ac:dyDescent="0.2">
      <c r="B35" s="67" t="s">
        <v>15</v>
      </c>
      <c r="C35" s="46">
        <v>3</v>
      </c>
      <c r="D35" s="46">
        <v>1</v>
      </c>
      <c r="E35" s="46">
        <v>0</v>
      </c>
      <c r="F35" s="46">
        <v>2</v>
      </c>
      <c r="G35" s="46">
        <v>7</v>
      </c>
      <c r="H35" s="46">
        <v>7</v>
      </c>
      <c r="I35" s="46">
        <v>9</v>
      </c>
      <c r="J35" s="46">
        <v>4</v>
      </c>
      <c r="K35" s="46">
        <v>6</v>
      </c>
      <c r="L35" s="46">
        <v>6</v>
      </c>
      <c r="M35" s="46">
        <f t="shared" si="2"/>
        <v>45</v>
      </c>
    </row>
    <row r="36" spans="2:27" x14ac:dyDescent="0.2">
      <c r="B36" s="13" t="s">
        <v>60</v>
      </c>
      <c r="C36" s="51" t="s">
        <v>208</v>
      </c>
      <c r="D36" s="51" t="s">
        <v>208</v>
      </c>
      <c r="E36" s="51" t="s">
        <v>208</v>
      </c>
      <c r="F36" s="51" t="s">
        <v>208</v>
      </c>
      <c r="G36" s="51" t="s">
        <v>208</v>
      </c>
      <c r="H36" s="51" t="s">
        <v>208</v>
      </c>
      <c r="I36" s="51" t="s">
        <v>208</v>
      </c>
      <c r="J36" s="51" t="s">
        <v>208</v>
      </c>
      <c r="K36" s="51" t="s">
        <v>208</v>
      </c>
      <c r="L36" s="51" t="s">
        <v>208</v>
      </c>
      <c r="M36" s="51" t="s">
        <v>36</v>
      </c>
    </row>
    <row r="37" spans="2:27" x14ac:dyDescent="0.2">
      <c r="B37" s="8" t="s">
        <v>16</v>
      </c>
      <c r="C37" s="49">
        <f t="shared" ref="C37:M37" si="3">SUM(C22:C36)</f>
        <v>393</v>
      </c>
      <c r="D37" s="49">
        <f t="shared" si="3"/>
        <v>415</v>
      </c>
      <c r="E37" s="49">
        <f t="shared" si="3"/>
        <v>439</v>
      </c>
      <c r="F37" s="49">
        <f t="shared" si="3"/>
        <v>491</v>
      </c>
      <c r="G37" s="49">
        <f t="shared" si="3"/>
        <v>551</v>
      </c>
      <c r="H37" s="49">
        <f t="shared" si="3"/>
        <v>602</v>
      </c>
      <c r="I37" s="49">
        <f t="shared" si="3"/>
        <v>602</v>
      </c>
      <c r="J37" s="49">
        <f t="shared" si="3"/>
        <v>625</v>
      </c>
      <c r="K37" s="49">
        <f t="shared" si="3"/>
        <v>685</v>
      </c>
      <c r="L37" s="49">
        <f t="shared" si="3"/>
        <v>695</v>
      </c>
      <c r="M37" s="49">
        <f t="shared" si="3"/>
        <v>5498</v>
      </c>
    </row>
    <row r="38" spans="2:27" x14ac:dyDescent="0.2">
      <c r="B38" s="67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27" x14ac:dyDescent="0.2">
      <c r="B39" s="8" t="s">
        <v>0</v>
      </c>
      <c r="C39" s="9">
        <v>2000</v>
      </c>
      <c r="D39" s="9">
        <v>2001</v>
      </c>
      <c r="E39" s="9">
        <v>2002</v>
      </c>
      <c r="F39" s="9">
        <v>2003</v>
      </c>
      <c r="G39" s="9">
        <v>2004</v>
      </c>
      <c r="H39" s="9">
        <v>2005</v>
      </c>
      <c r="I39" s="9">
        <v>2006</v>
      </c>
      <c r="J39" s="9">
        <v>2007</v>
      </c>
      <c r="K39" s="9">
        <v>2008</v>
      </c>
      <c r="L39" s="9">
        <v>2009</v>
      </c>
      <c r="M39" s="10" t="s">
        <v>167</v>
      </c>
    </row>
    <row r="40" spans="2:27" x14ac:dyDescent="0.2">
      <c r="B40" s="67" t="s">
        <v>1</v>
      </c>
      <c r="C40" s="46">
        <v>67</v>
      </c>
      <c r="D40" s="46">
        <v>82</v>
      </c>
      <c r="E40" s="46">
        <v>107</v>
      </c>
      <c r="F40" s="46">
        <v>90</v>
      </c>
      <c r="G40" s="46">
        <v>93</v>
      </c>
      <c r="H40" s="46">
        <v>90</v>
      </c>
      <c r="I40" s="46">
        <v>68</v>
      </c>
      <c r="J40" s="46">
        <v>69</v>
      </c>
      <c r="K40" s="46">
        <v>48</v>
      </c>
      <c r="L40" s="46">
        <v>43</v>
      </c>
      <c r="M40" s="46">
        <f t="shared" ref="M40:M54" si="4">SUM(C40:L40)</f>
        <v>757</v>
      </c>
      <c r="Q40" s="55"/>
      <c r="R40" s="55"/>
      <c r="S40" s="55"/>
      <c r="T40" s="55"/>
      <c r="U40" s="55"/>
      <c r="V40" s="55"/>
      <c r="W40" s="55"/>
      <c r="X40" s="55"/>
      <c r="AA40" s="55"/>
    </row>
    <row r="41" spans="2:27" x14ac:dyDescent="0.2">
      <c r="B41" s="67" t="s">
        <v>2</v>
      </c>
      <c r="C41" s="46">
        <v>94</v>
      </c>
      <c r="D41" s="46">
        <v>96</v>
      </c>
      <c r="E41" s="46">
        <v>77</v>
      </c>
      <c r="F41" s="46">
        <v>78</v>
      </c>
      <c r="G41" s="46">
        <v>94</v>
      </c>
      <c r="H41" s="46">
        <v>76</v>
      </c>
      <c r="I41" s="46">
        <v>71</v>
      </c>
      <c r="J41" s="46">
        <v>50</v>
      </c>
      <c r="K41" s="46">
        <v>41</v>
      </c>
      <c r="L41" s="46">
        <v>0</v>
      </c>
      <c r="M41" s="46">
        <f t="shared" si="4"/>
        <v>677</v>
      </c>
      <c r="Q41" s="55"/>
      <c r="R41" s="55"/>
      <c r="S41" s="55"/>
      <c r="T41" s="55"/>
      <c r="U41" s="55"/>
      <c r="V41" s="55"/>
      <c r="W41" s="55"/>
      <c r="X41" s="55"/>
      <c r="AA41" s="55"/>
    </row>
    <row r="42" spans="2:27" x14ac:dyDescent="0.2">
      <c r="B42" s="67" t="s">
        <v>3</v>
      </c>
      <c r="C42" s="46">
        <v>9</v>
      </c>
      <c r="D42" s="46">
        <v>5</v>
      </c>
      <c r="E42" s="46">
        <v>6</v>
      </c>
      <c r="F42" s="46">
        <v>10</v>
      </c>
      <c r="G42" s="46">
        <v>6</v>
      </c>
      <c r="H42" s="46">
        <v>6</v>
      </c>
      <c r="I42" s="46">
        <v>10</v>
      </c>
      <c r="J42" s="46">
        <v>16</v>
      </c>
      <c r="K42" s="46">
        <v>12</v>
      </c>
      <c r="L42" s="46">
        <v>0</v>
      </c>
      <c r="M42" s="46">
        <f t="shared" si="4"/>
        <v>80</v>
      </c>
      <c r="Q42" s="55"/>
      <c r="R42" s="55"/>
      <c r="S42" s="55"/>
      <c r="T42" s="55"/>
      <c r="U42" s="55"/>
      <c r="V42" s="55"/>
      <c r="W42" s="55"/>
      <c r="X42" s="55"/>
      <c r="AA42" s="55"/>
    </row>
    <row r="43" spans="2:27" x14ac:dyDescent="0.2">
      <c r="B43" s="67" t="s">
        <v>4</v>
      </c>
      <c r="C43" s="46">
        <v>4</v>
      </c>
      <c r="D43" s="46">
        <v>7</v>
      </c>
      <c r="E43" s="46">
        <v>4</v>
      </c>
      <c r="F43" s="46">
        <v>1</v>
      </c>
      <c r="G43" s="46">
        <v>6</v>
      </c>
      <c r="H43" s="46">
        <v>4</v>
      </c>
      <c r="I43" s="46">
        <v>6</v>
      </c>
      <c r="J43" s="46">
        <v>7</v>
      </c>
      <c r="K43" s="46">
        <v>3</v>
      </c>
      <c r="L43" s="46">
        <v>0</v>
      </c>
      <c r="M43" s="46">
        <f t="shared" si="4"/>
        <v>42</v>
      </c>
      <c r="Q43" s="55"/>
      <c r="R43" s="55"/>
      <c r="S43" s="55"/>
      <c r="T43" s="55"/>
      <c r="U43" s="55"/>
      <c r="V43" s="55"/>
      <c r="W43" s="55"/>
      <c r="X43" s="55"/>
      <c r="AA43" s="55"/>
    </row>
    <row r="44" spans="2:27" x14ac:dyDescent="0.2">
      <c r="B44" s="67" t="s">
        <v>6</v>
      </c>
      <c r="C44" s="46">
        <v>2</v>
      </c>
      <c r="D44" s="46">
        <v>1</v>
      </c>
      <c r="E44" s="46">
        <v>2</v>
      </c>
      <c r="F44" s="46">
        <v>1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f t="shared" si="4"/>
        <v>6</v>
      </c>
      <c r="Q44" s="55"/>
      <c r="R44" s="55"/>
      <c r="S44" s="55"/>
      <c r="T44" s="55"/>
      <c r="U44" s="55"/>
      <c r="V44" s="55"/>
      <c r="W44" s="55"/>
      <c r="X44" s="55"/>
      <c r="AA44" s="55"/>
    </row>
    <row r="45" spans="2:27" x14ac:dyDescent="0.2">
      <c r="B45" s="67" t="s">
        <v>7</v>
      </c>
      <c r="C45" s="46">
        <v>5</v>
      </c>
      <c r="D45" s="46">
        <v>6</v>
      </c>
      <c r="E45" s="46">
        <v>5</v>
      </c>
      <c r="F45" s="46">
        <v>7</v>
      </c>
      <c r="G45" s="46">
        <v>5</v>
      </c>
      <c r="H45" s="46">
        <v>9</v>
      </c>
      <c r="I45" s="46">
        <v>4</v>
      </c>
      <c r="J45" s="46">
        <v>0</v>
      </c>
      <c r="K45" s="46">
        <v>0</v>
      </c>
      <c r="L45" s="46">
        <v>0</v>
      </c>
      <c r="M45" s="46">
        <f t="shared" si="4"/>
        <v>41</v>
      </c>
      <c r="Q45" s="55"/>
      <c r="R45" s="55"/>
      <c r="S45" s="55"/>
      <c r="T45" s="55"/>
      <c r="U45" s="55"/>
      <c r="V45" s="55"/>
      <c r="W45" s="55"/>
      <c r="X45" s="55"/>
      <c r="AA45" s="55"/>
    </row>
    <row r="46" spans="2:27" x14ac:dyDescent="0.2">
      <c r="B46" s="67" t="s">
        <v>8</v>
      </c>
      <c r="C46" s="46">
        <v>8</v>
      </c>
      <c r="D46" s="46">
        <v>9</v>
      </c>
      <c r="E46" s="46">
        <v>7</v>
      </c>
      <c r="F46" s="46">
        <v>6</v>
      </c>
      <c r="G46" s="46">
        <v>11</v>
      </c>
      <c r="H46" s="46">
        <v>6</v>
      </c>
      <c r="I46" s="46">
        <v>5</v>
      </c>
      <c r="J46" s="46">
        <v>2</v>
      </c>
      <c r="K46" s="46">
        <v>3</v>
      </c>
      <c r="L46" s="46">
        <v>0</v>
      </c>
      <c r="M46" s="46">
        <f t="shared" si="4"/>
        <v>57</v>
      </c>
      <c r="Q46" s="55"/>
      <c r="R46" s="55"/>
      <c r="S46" s="55"/>
      <c r="T46" s="55"/>
      <c r="U46" s="55"/>
      <c r="V46" s="55"/>
      <c r="W46" s="55"/>
      <c r="X46" s="55"/>
      <c r="AA46" s="55"/>
    </row>
    <row r="47" spans="2:27" x14ac:dyDescent="0.2">
      <c r="B47" s="67" t="s">
        <v>9</v>
      </c>
      <c r="C47" s="46">
        <v>4</v>
      </c>
      <c r="D47" s="46">
        <v>2</v>
      </c>
      <c r="E47" s="46">
        <v>3</v>
      </c>
      <c r="F47" s="46">
        <v>2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f t="shared" si="4"/>
        <v>11</v>
      </c>
      <c r="Q47" s="55"/>
      <c r="R47" s="55"/>
      <c r="S47" s="55"/>
      <c r="T47" s="55"/>
      <c r="U47" s="55"/>
      <c r="V47" s="55"/>
      <c r="W47" s="55"/>
      <c r="X47" s="55"/>
      <c r="AA47" s="55"/>
    </row>
    <row r="48" spans="2:27" x14ac:dyDescent="0.2">
      <c r="B48" s="67" t="s">
        <v>10</v>
      </c>
      <c r="C48" s="46">
        <v>13</v>
      </c>
      <c r="D48" s="46">
        <v>14</v>
      </c>
      <c r="E48" s="46">
        <v>13</v>
      </c>
      <c r="F48" s="46">
        <v>16</v>
      </c>
      <c r="G48" s="46">
        <v>20</v>
      </c>
      <c r="H48" s="46">
        <v>19</v>
      </c>
      <c r="I48" s="46">
        <v>18</v>
      </c>
      <c r="J48" s="46">
        <v>21</v>
      </c>
      <c r="K48" s="46">
        <v>7</v>
      </c>
      <c r="L48" s="46">
        <v>0</v>
      </c>
      <c r="M48" s="46">
        <f t="shared" si="4"/>
        <v>141</v>
      </c>
      <c r="Q48" s="55"/>
      <c r="R48" s="55"/>
      <c r="S48" s="55"/>
      <c r="T48" s="55"/>
      <c r="U48" s="55"/>
      <c r="V48" s="55"/>
      <c r="W48" s="55"/>
      <c r="X48" s="55"/>
      <c r="AA48" s="55"/>
    </row>
    <row r="49" spans="2:27" x14ac:dyDescent="0.2">
      <c r="B49" s="67" t="s">
        <v>11</v>
      </c>
      <c r="C49" s="46">
        <v>132</v>
      </c>
      <c r="D49" s="46">
        <v>123</v>
      </c>
      <c r="E49" s="46">
        <v>143</v>
      </c>
      <c r="F49" s="46">
        <v>113</v>
      </c>
      <c r="G49" s="46">
        <v>115</v>
      </c>
      <c r="H49" s="46">
        <v>109</v>
      </c>
      <c r="I49" s="46">
        <v>79</v>
      </c>
      <c r="J49" s="46">
        <v>37</v>
      </c>
      <c r="K49" s="46">
        <v>26</v>
      </c>
      <c r="L49" s="46">
        <v>0</v>
      </c>
      <c r="M49" s="46">
        <f t="shared" si="4"/>
        <v>877</v>
      </c>
      <c r="Q49" s="55"/>
      <c r="R49" s="55"/>
      <c r="S49" s="55"/>
      <c r="T49" s="55"/>
      <c r="U49" s="55"/>
      <c r="V49" s="55"/>
      <c r="W49" s="55"/>
      <c r="X49" s="55"/>
      <c r="AA49" s="55"/>
    </row>
    <row r="50" spans="2:27" x14ac:dyDescent="0.2">
      <c r="B50" s="67" t="s">
        <v>12</v>
      </c>
      <c r="C50" s="46">
        <v>198</v>
      </c>
      <c r="D50" s="46">
        <v>222</v>
      </c>
      <c r="E50" s="46">
        <v>224</v>
      </c>
      <c r="F50" s="46">
        <v>237</v>
      </c>
      <c r="G50" s="46">
        <v>212</v>
      </c>
      <c r="H50" s="46">
        <v>202</v>
      </c>
      <c r="I50" s="46">
        <v>111</v>
      </c>
      <c r="J50" s="46">
        <v>67</v>
      </c>
      <c r="K50" s="46">
        <v>52</v>
      </c>
      <c r="L50" s="46">
        <v>0</v>
      </c>
      <c r="M50" s="46">
        <f t="shared" si="4"/>
        <v>1525</v>
      </c>
      <c r="Q50" s="55"/>
      <c r="R50" s="55"/>
      <c r="S50" s="55"/>
      <c r="T50" s="55"/>
      <c r="U50" s="55"/>
      <c r="V50" s="55"/>
      <c r="W50" s="55"/>
      <c r="X50" s="55"/>
      <c r="AA50" s="55"/>
    </row>
    <row r="51" spans="2:27" x14ac:dyDescent="0.2">
      <c r="B51" s="67" t="s">
        <v>13</v>
      </c>
      <c r="C51" s="46">
        <v>44</v>
      </c>
      <c r="D51" s="46">
        <v>50</v>
      </c>
      <c r="E51" s="46">
        <v>62</v>
      </c>
      <c r="F51" s="46">
        <v>63</v>
      </c>
      <c r="G51" s="46">
        <v>64</v>
      </c>
      <c r="H51" s="46">
        <v>50</v>
      </c>
      <c r="I51" s="46">
        <v>67</v>
      </c>
      <c r="J51" s="46">
        <v>46</v>
      </c>
      <c r="K51" s="46">
        <v>29</v>
      </c>
      <c r="L51" s="46">
        <v>0</v>
      </c>
      <c r="M51" s="46">
        <f t="shared" si="4"/>
        <v>475</v>
      </c>
      <c r="Q51" s="55"/>
      <c r="R51" s="55"/>
      <c r="S51" s="55"/>
      <c r="T51" s="55"/>
      <c r="U51" s="55"/>
      <c r="V51" s="55"/>
      <c r="W51" s="55"/>
      <c r="X51" s="55"/>
      <c r="AA51" s="55"/>
    </row>
    <row r="52" spans="2:27" x14ac:dyDescent="0.2">
      <c r="B52" s="67" t="s">
        <v>14</v>
      </c>
      <c r="C52" s="46">
        <v>58</v>
      </c>
      <c r="D52" s="46">
        <v>54</v>
      </c>
      <c r="E52" s="46">
        <v>73</v>
      </c>
      <c r="F52" s="46">
        <v>83</v>
      </c>
      <c r="G52" s="46">
        <v>72</v>
      </c>
      <c r="H52" s="46">
        <v>72</v>
      </c>
      <c r="I52" s="46">
        <v>84</v>
      </c>
      <c r="J52" s="46">
        <v>63</v>
      </c>
      <c r="K52" s="46">
        <v>65</v>
      </c>
      <c r="L52" s="46">
        <v>0</v>
      </c>
      <c r="M52" s="46">
        <f t="shared" si="4"/>
        <v>624</v>
      </c>
      <c r="Q52" s="55"/>
      <c r="R52" s="55"/>
      <c r="S52" s="55"/>
      <c r="T52" s="55"/>
      <c r="U52" s="55"/>
      <c r="V52" s="55"/>
      <c r="W52" s="55"/>
      <c r="X52" s="55"/>
      <c r="AA52" s="55"/>
    </row>
    <row r="53" spans="2:27" x14ac:dyDescent="0.2">
      <c r="B53" s="67" t="s">
        <v>15</v>
      </c>
      <c r="C53" s="46">
        <v>9</v>
      </c>
      <c r="D53" s="46">
        <v>6</v>
      </c>
      <c r="E53" s="46">
        <v>12</v>
      </c>
      <c r="F53" s="46">
        <v>8</v>
      </c>
      <c r="G53" s="46">
        <v>12</v>
      </c>
      <c r="H53" s="46">
        <v>10</v>
      </c>
      <c r="I53" s="46">
        <v>12</v>
      </c>
      <c r="J53" s="46">
        <v>5</v>
      </c>
      <c r="K53" s="46">
        <v>4</v>
      </c>
      <c r="L53" s="46">
        <v>0</v>
      </c>
      <c r="M53" s="46">
        <f t="shared" si="4"/>
        <v>78</v>
      </c>
      <c r="Q53" s="55"/>
      <c r="R53" s="55"/>
      <c r="S53" s="55"/>
      <c r="T53" s="55"/>
      <c r="U53" s="55"/>
      <c r="V53" s="55"/>
      <c r="W53" s="55"/>
      <c r="X53" s="55"/>
      <c r="AA53" s="55"/>
    </row>
    <row r="54" spans="2:27" x14ac:dyDescent="0.2">
      <c r="B54" s="13" t="s">
        <v>60</v>
      </c>
      <c r="C54" s="51" t="s">
        <v>208</v>
      </c>
      <c r="D54" s="51" t="s">
        <v>208</v>
      </c>
      <c r="E54" s="51">
        <v>1</v>
      </c>
      <c r="F54" s="51">
        <v>8</v>
      </c>
      <c r="G54" s="46">
        <v>72</v>
      </c>
      <c r="H54" s="51">
        <v>202</v>
      </c>
      <c r="I54" s="51">
        <v>370</v>
      </c>
      <c r="J54" s="51">
        <v>647</v>
      </c>
      <c r="K54" s="51">
        <v>955</v>
      </c>
      <c r="L54" s="51">
        <v>1105</v>
      </c>
      <c r="M54" s="46">
        <f t="shared" si="4"/>
        <v>3360</v>
      </c>
      <c r="Q54" s="55"/>
      <c r="R54" s="55"/>
      <c r="S54" s="55"/>
      <c r="T54" s="55"/>
      <c r="U54" s="55"/>
      <c r="V54" s="55"/>
      <c r="W54" s="55"/>
      <c r="X54" s="55"/>
      <c r="AA54" s="55"/>
    </row>
    <row r="55" spans="2:27" x14ac:dyDescent="0.2">
      <c r="B55" s="8" t="s">
        <v>16</v>
      </c>
      <c r="C55" s="49">
        <f t="shared" ref="C55:L55" si="5">SUM(C40:C54)</f>
        <v>647</v>
      </c>
      <c r="D55" s="49">
        <f t="shared" si="5"/>
        <v>677</v>
      </c>
      <c r="E55" s="49">
        <f t="shared" si="5"/>
        <v>739</v>
      </c>
      <c r="F55" s="49">
        <f t="shared" si="5"/>
        <v>723</v>
      </c>
      <c r="G55" s="49">
        <f t="shared" si="5"/>
        <v>782</v>
      </c>
      <c r="H55" s="49">
        <f t="shared" si="5"/>
        <v>855</v>
      </c>
      <c r="I55" s="49">
        <f t="shared" si="5"/>
        <v>905</v>
      </c>
      <c r="J55" s="49">
        <f t="shared" si="5"/>
        <v>1030</v>
      </c>
      <c r="K55" s="49">
        <f t="shared" si="5"/>
        <v>1245</v>
      </c>
      <c r="L55" s="49">
        <f t="shared" si="5"/>
        <v>1148</v>
      </c>
      <c r="M55" s="49">
        <f>SUM(M40:M54)</f>
        <v>8751</v>
      </c>
      <c r="Q55" s="55"/>
      <c r="R55" s="55"/>
      <c r="S55" s="55"/>
      <c r="T55" s="55"/>
      <c r="U55" s="55"/>
      <c r="V55" s="55"/>
      <c r="W55" s="55"/>
      <c r="X55" s="55"/>
      <c r="AA55" s="55"/>
    </row>
    <row r="56" spans="2:27" x14ac:dyDescent="0.2">
      <c r="B56" s="67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</row>
    <row r="57" spans="2:27" x14ac:dyDescent="0.2">
      <c r="B57" s="8" t="s">
        <v>0</v>
      </c>
      <c r="C57" s="9">
        <v>2010</v>
      </c>
      <c r="D57" s="9">
        <v>2011</v>
      </c>
      <c r="E57" s="9">
        <v>2012</v>
      </c>
      <c r="F57" s="9">
        <v>2013</v>
      </c>
      <c r="G57" s="9">
        <v>2014</v>
      </c>
      <c r="H57" s="9">
        <v>2015</v>
      </c>
      <c r="I57" s="9">
        <v>2016</v>
      </c>
      <c r="J57" s="9">
        <v>2017</v>
      </c>
      <c r="K57" s="9">
        <v>2018</v>
      </c>
      <c r="L57" s="9">
        <v>2019</v>
      </c>
      <c r="M57" s="10" t="s">
        <v>327</v>
      </c>
    </row>
    <row r="58" spans="2:27" x14ac:dyDescent="0.2">
      <c r="B58" s="67" t="s">
        <v>1</v>
      </c>
      <c r="C58" s="46">
        <v>35</v>
      </c>
      <c r="D58" s="68">
        <v>48</v>
      </c>
      <c r="E58" s="68">
        <v>34</v>
      </c>
      <c r="F58" s="68">
        <v>33</v>
      </c>
      <c r="G58" s="68">
        <v>20</v>
      </c>
      <c r="H58" s="68">
        <v>30</v>
      </c>
      <c r="I58" s="68">
        <v>22</v>
      </c>
      <c r="J58" s="68">
        <v>29</v>
      </c>
      <c r="K58" s="68" t="s">
        <v>209</v>
      </c>
      <c r="L58" s="68" t="s">
        <v>209</v>
      </c>
      <c r="M58" s="68">
        <f>SUM(C58:L58)</f>
        <v>251</v>
      </c>
    </row>
    <row r="59" spans="2:27" x14ac:dyDescent="0.2">
      <c r="B59" s="13" t="s">
        <v>60</v>
      </c>
      <c r="C59" s="51">
        <v>1150</v>
      </c>
      <c r="D59" s="51">
        <v>1281</v>
      </c>
      <c r="E59" s="51">
        <v>1427</v>
      </c>
      <c r="F59" s="51">
        <v>1491</v>
      </c>
      <c r="G59" s="51">
        <v>1428</v>
      </c>
      <c r="H59" s="51">
        <v>1406</v>
      </c>
      <c r="I59" s="51">
        <v>1388</v>
      </c>
      <c r="J59" s="51">
        <v>1464</v>
      </c>
      <c r="K59" s="51" t="s">
        <v>209</v>
      </c>
      <c r="L59" s="51" t="s">
        <v>209</v>
      </c>
      <c r="M59" s="51">
        <f t="shared" ref="M59" si="6">SUM(C59:L59)</f>
        <v>11035</v>
      </c>
      <c r="O59" s="55"/>
    </row>
    <row r="60" spans="2:27" x14ac:dyDescent="0.2">
      <c r="B60" s="8" t="s">
        <v>16</v>
      </c>
      <c r="C60" s="49">
        <f t="shared" ref="C60:J60" si="7">SUM(C58:C59)</f>
        <v>1185</v>
      </c>
      <c r="D60" s="49">
        <f t="shared" si="7"/>
        <v>1329</v>
      </c>
      <c r="E60" s="49">
        <f t="shared" si="7"/>
        <v>1461</v>
      </c>
      <c r="F60" s="49">
        <f t="shared" si="7"/>
        <v>1524</v>
      </c>
      <c r="G60" s="49">
        <f t="shared" si="7"/>
        <v>1448</v>
      </c>
      <c r="H60" s="49">
        <f t="shared" si="7"/>
        <v>1436</v>
      </c>
      <c r="I60" s="49">
        <f t="shared" si="7"/>
        <v>1410</v>
      </c>
      <c r="J60" s="49">
        <f t="shared" si="7"/>
        <v>1493</v>
      </c>
      <c r="K60" s="49" t="s">
        <v>209</v>
      </c>
      <c r="L60" s="49" t="s">
        <v>209</v>
      </c>
      <c r="M60" s="49">
        <f>SUM(M58:M59)</f>
        <v>11286</v>
      </c>
    </row>
    <row r="61" spans="2:27" x14ac:dyDescent="0.2">
      <c r="B61" s="16" t="s">
        <v>187</v>
      </c>
      <c r="C61" s="14"/>
      <c r="D61" s="14"/>
      <c r="E61" s="14"/>
      <c r="F61" s="15"/>
      <c r="G61" s="15"/>
      <c r="H61" s="15"/>
      <c r="I61" s="15"/>
      <c r="J61" s="15"/>
      <c r="K61" s="15"/>
      <c r="L61" s="15"/>
      <c r="M61" s="15"/>
    </row>
    <row r="62" spans="2:27" x14ac:dyDescent="0.2">
      <c r="M62" s="55"/>
    </row>
    <row r="63" spans="2:27" x14ac:dyDescent="0.2">
      <c r="B63" s="123" t="s">
        <v>61</v>
      </c>
      <c r="C63" s="124"/>
      <c r="M63" s="23"/>
    </row>
  </sheetData>
  <mergeCells count="1">
    <mergeCell ref="B63:C63"/>
  </mergeCells>
  <hyperlinks>
    <hyperlink ref="B63:C63" location="Forside!B12" display="Tabeller og figurer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2:C22"/>
  <sheetViews>
    <sheetView showGridLines="0" showRowColHeaders="0" workbookViewId="0">
      <selection activeCell="J1" sqref="J1"/>
    </sheetView>
  </sheetViews>
  <sheetFormatPr baseColWidth="10" defaultRowHeight="12.75" x14ac:dyDescent="0.2"/>
  <sheetData>
    <row r="22" spans="2:3" x14ac:dyDescent="0.2">
      <c r="B22" s="123" t="s">
        <v>61</v>
      </c>
      <c r="C22" s="124"/>
    </row>
  </sheetData>
  <mergeCells count="1">
    <mergeCell ref="B22:C22"/>
  </mergeCells>
  <phoneticPr fontId="7" type="noConversion"/>
  <hyperlinks>
    <hyperlink ref="B22:C22" location="Forside!B12" display="Tabeller og figurer"/>
  </hyperlinks>
  <printOptions horizontalCentered="1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">
    <tabColor theme="4" tint="0.39997558519241921"/>
  </sheetPr>
  <dimension ref="B2:K45"/>
  <sheetViews>
    <sheetView showGridLines="0" showRowColHeaders="0" workbookViewId="0">
      <selection activeCell="G6" sqref="G6"/>
    </sheetView>
  </sheetViews>
  <sheetFormatPr baseColWidth="10" defaultColWidth="8.85546875" defaultRowHeight="11.25" x14ac:dyDescent="0.2"/>
  <cols>
    <col min="1" max="1" width="1.7109375" style="7" customWidth="1"/>
    <col min="2" max="2" width="8.85546875" style="7" customWidth="1"/>
    <col min="3" max="4" width="10.7109375" style="7" customWidth="1"/>
    <col min="5" max="5" width="11.5703125" style="7" customWidth="1"/>
    <col min="6" max="16384" width="8.85546875" style="7"/>
  </cols>
  <sheetData>
    <row r="2" spans="2:11" ht="12.75" x14ac:dyDescent="0.2">
      <c r="B2" s="37" t="str">
        <f>Forside!D17</f>
        <v>Tabell 3  Doktorgrader 1980-2017 etter kjønn.</v>
      </c>
      <c r="C2" s="17"/>
      <c r="D2" s="17"/>
      <c r="E2" s="17"/>
    </row>
    <row r="3" spans="2:11" x14ac:dyDescent="0.2">
      <c r="B3" s="18" t="s">
        <v>17</v>
      </c>
      <c r="C3" s="10" t="s">
        <v>18</v>
      </c>
      <c r="D3" s="10" t="s">
        <v>19</v>
      </c>
      <c r="E3" s="10" t="s">
        <v>16</v>
      </c>
    </row>
    <row r="4" spans="2:11" x14ac:dyDescent="0.2">
      <c r="B4" s="19">
        <v>1980</v>
      </c>
      <c r="C4" s="46">
        <v>19</v>
      </c>
      <c r="D4" s="46">
        <v>168</v>
      </c>
      <c r="E4" s="54">
        <f t="shared" ref="E4:E41" si="0">C4+D4</f>
        <v>187</v>
      </c>
      <c r="K4" s="23"/>
    </row>
    <row r="5" spans="2:11" x14ac:dyDescent="0.2">
      <c r="B5" s="19">
        <v>1981</v>
      </c>
      <c r="C5" s="46">
        <v>15</v>
      </c>
      <c r="D5" s="46">
        <v>158</v>
      </c>
      <c r="E5" s="54">
        <f t="shared" si="0"/>
        <v>173</v>
      </c>
      <c r="K5" s="23"/>
    </row>
    <row r="6" spans="2:11" x14ac:dyDescent="0.2">
      <c r="B6" s="19">
        <v>1982</v>
      </c>
      <c r="C6" s="46">
        <v>20</v>
      </c>
      <c r="D6" s="46">
        <v>175</v>
      </c>
      <c r="E6" s="54">
        <f t="shared" si="0"/>
        <v>195</v>
      </c>
      <c r="K6" s="23"/>
    </row>
    <row r="7" spans="2:11" x14ac:dyDescent="0.2">
      <c r="B7" s="19">
        <v>1983</v>
      </c>
      <c r="C7" s="46">
        <v>26</v>
      </c>
      <c r="D7" s="46">
        <v>181</v>
      </c>
      <c r="E7" s="54">
        <f t="shared" si="0"/>
        <v>207</v>
      </c>
      <c r="K7" s="23"/>
    </row>
    <row r="8" spans="2:11" x14ac:dyDescent="0.2">
      <c r="B8" s="19">
        <v>1984</v>
      </c>
      <c r="C8" s="46">
        <v>25</v>
      </c>
      <c r="D8" s="46">
        <v>199</v>
      </c>
      <c r="E8" s="54">
        <f t="shared" si="0"/>
        <v>224</v>
      </c>
      <c r="K8" s="23"/>
    </row>
    <row r="9" spans="2:11" x14ac:dyDescent="0.2">
      <c r="B9" s="19">
        <v>1985</v>
      </c>
      <c r="C9" s="46">
        <v>35</v>
      </c>
      <c r="D9" s="46">
        <v>185</v>
      </c>
      <c r="E9" s="54">
        <f t="shared" si="0"/>
        <v>220</v>
      </c>
      <c r="K9" s="23"/>
    </row>
    <row r="10" spans="2:11" x14ac:dyDescent="0.2">
      <c r="B10" s="19">
        <v>1986</v>
      </c>
      <c r="C10" s="46">
        <v>49</v>
      </c>
      <c r="D10" s="46">
        <v>203</v>
      </c>
      <c r="E10" s="54">
        <f t="shared" si="0"/>
        <v>252</v>
      </c>
      <c r="K10" s="23"/>
    </row>
    <row r="11" spans="2:11" x14ac:dyDescent="0.2">
      <c r="B11" s="19">
        <v>1987</v>
      </c>
      <c r="C11" s="46">
        <v>46</v>
      </c>
      <c r="D11" s="46">
        <v>207</v>
      </c>
      <c r="E11" s="54">
        <f t="shared" si="0"/>
        <v>253</v>
      </c>
      <c r="K11" s="23"/>
    </row>
    <row r="12" spans="2:11" x14ac:dyDescent="0.2">
      <c r="B12" s="19">
        <v>1988</v>
      </c>
      <c r="C12" s="46">
        <v>56</v>
      </c>
      <c r="D12" s="46">
        <v>241</v>
      </c>
      <c r="E12" s="54">
        <f t="shared" si="0"/>
        <v>297</v>
      </c>
      <c r="K12" s="23"/>
    </row>
    <row r="13" spans="2:11" x14ac:dyDescent="0.2">
      <c r="B13" s="19">
        <v>1989</v>
      </c>
      <c r="C13" s="46">
        <v>58</v>
      </c>
      <c r="D13" s="46">
        <v>280</v>
      </c>
      <c r="E13" s="54">
        <f t="shared" si="0"/>
        <v>338</v>
      </c>
      <c r="K13" s="23"/>
    </row>
    <row r="14" spans="2:11" x14ac:dyDescent="0.2">
      <c r="B14" s="19">
        <v>1990</v>
      </c>
      <c r="C14" s="46">
        <v>65</v>
      </c>
      <c r="D14" s="46">
        <v>328</v>
      </c>
      <c r="E14" s="54">
        <f t="shared" si="0"/>
        <v>393</v>
      </c>
      <c r="J14" s="23"/>
      <c r="K14" s="23"/>
    </row>
    <row r="15" spans="2:11" x14ac:dyDescent="0.2">
      <c r="B15" s="19">
        <v>1991</v>
      </c>
      <c r="C15" s="46">
        <v>103</v>
      </c>
      <c r="D15" s="46">
        <v>312</v>
      </c>
      <c r="E15" s="54">
        <f t="shared" si="0"/>
        <v>415</v>
      </c>
      <c r="J15" s="23"/>
      <c r="K15" s="23"/>
    </row>
    <row r="16" spans="2:11" x14ac:dyDescent="0.2">
      <c r="B16" s="19">
        <v>1992</v>
      </c>
      <c r="C16" s="46">
        <v>94</v>
      </c>
      <c r="D16" s="46">
        <v>345</v>
      </c>
      <c r="E16" s="54">
        <f t="shared" si="0"/>
        <v>439</v>
      </c>
      <c r="J16" s="23"/>
      <c r="K16" s="23"/>
    </row>
    <row r="17" spans="2:11" x14ac:dyDescent="0.2">
      <c r="B17" s="19">
        <v>1993</v>
      </c>
      <c r="C17" s="46">
        <v>125</v>
      </c>
      <c r="D17" s="46">
        <v>366</v>
      </c>
      <c r="E17" s="54">
        <f t="shared" si="0"/>
        <v>491</v>
      </c>
      <c r="J17" s="23"/>
      <c r="K17" s="23"/>
    </row>
    <row r="18" spans="2:11" x14ac:dyDescent="0.2">
      <c r="B18" s="19">
        <v>1994</v>
      </c>
      <c r="C18" s="46">
        <v>154</v>
      </c>
      <c r="D18" s="46">
        <v>397</v>
      </c>
      <c r="E18" s="54">
        <f t="shared" si="0"/>
        <v>551</v>
      </c>
      <c r="J18" s="23"/>
      <c r="K18" s="23"/>
    </row>
    <row r="19" spans="2:11" x14ac:dyDescent="0.2">
      <c r="B19" s="19">
        <v>1995</v>
      </c>
      <c r="C19" s="46">
        <v>188</v>
      </c>
      <c r="D19" s="46">
        <v>414</v>
      </c>
      <c r="E19" s="54">
        <f t="shared" si="0"/>
        <v>602</v>
      </c>
      <c r="J19" s="23"/>
      <c r="K19" s="23"/>
    </row>
    <row r="20" spans="2:11" x14ac:dyDescent="0.2">
      <c r="B20" s="19">
        <v>1996</v>
      </c>
      <c r="C20" s="46">
        <v>205</v>
      </c>
      <c r="D20" s="46">
        <v>397</v>
      </c>
      <c r="E20" s="54">
        <f t="shared" si="0"/>
        <v>602</v>
      </c>
      <c r="J20" s="23"/>
      <c r="K20" s="23"/>
    </row>
    <row r="21" spans="2:11" x14ac:dyDescent="0.2">
      <c r="B21" s="19">
        <v>1997</v>
      </c>
      <c r="C21" s="46">
        <v>199</v>
      </c>
      <c r="D21" s="46">
        <v>426</v>
      </c>
      <c r="E21" s="54">
        <f t="shared" si="0"/>
        <v>625</v>
      </c>
      <c r="J21" s="23"/>
      <c r="K21" s="23"/>
    </row>
    <row r="22" spans="2:11" x14ac:dyDescent="0.2">
      <c r="B22" s="19">
        <v>1998</v>
      </c>
      <c r="C22" s="46">
        <v>216</v>
      </c>
      <c r="D22" s="46">
        <v>469</v>
      </c>
      <c r="E22" s="54">
        <f t="shared" si="0"/>
        <v>685</v>
      </c>
      <c r="J22" s="23"/>
      <c r="K22" s="23"/>
    </row>
    <row r="23" spans="2:11" x14ac:dyDescent="0.2">
      <c r="B23" s="19">
        <v>1999</v>
      </c>
      <c r="C23" s="46">
        <v>264</v>
      </c>
      <c r="D23" s="46">
        <v>431</v>
      </c>
      <c r="E23" s="54">
        <f t="shared" si="0"/>
        <v>695</v>
      </c>
      <c r="J23" s="23"/>
      <c r="K23" s="23"/>
    </row>
    <row r="24" spans="2:11" x14ac:dyDescent="0.2">
      <c r="B24" s="19">
        <v>2000</v>
      </c>
      <c r="C24" s="46">
        <v>226</v>
      </c>
      <c r="D24" s="46">
        <v>421</v>
      </c>
      <c r="E24" s="54">
        <f t="shared" si="0"/>
        <v>647</v>
      </c>
      <c r="J24" s="23"/>
      <c r="K24" s="23"/>
    </row>
    <row r="25" spans="2:11" x14ac:dyDescent="0.2">
      <c r="B25" s="19">
        <v>2001</v>
      </c>
      <c r="C25" s="46">
        <v>225</v>
      </c>
      <c r="D25" s="46">
        <v>452</v>
      </c>
      <c r="E25" s="54">
        <f t="shared" si="0"/>
        <v>677</v>
      </c>
      <c r="J25" s="23"/>
      <c r="K25" s="23"/>
    </row>
    <row r="26" spans="2:11" x14ac:dyDescent="0.2">
      <c r="B26" s="19">
        <v>2002</v>
      </c>
      <c r="C26" s="46">
        <v>295</v>
      </c>
      <c r="D26" s="46">
        <v>444</v>
      </c>
      <c r="E26" s="54">
        <f t="shared" si="0"/>
        <v>739</v>
      </c>
      <c r="J26" s="23"/>
      <c r="K26" s="23"/>
    </row>
    <row r="27" spans="2:11" x14ac:dyDescent="0.2">
      <c r="B27" s="19">
        <v>2003</v>
      </c>
      <c r="C27" s="46">
        <v>280</v>
      </c>
      <c r="D27" s="46">
        <v>443</v>
      </c>
      <c r="E27" s="54">
        <f t="shared" si="0"/>
        <v>723</v>
      </c>
      <c r="J27" s="23"/>
      <c r="K27" s="23"/>
    </row>
    <row r="28" spans="2:11" x14ac:dyDescent="0.2">
      <c r="B28" s="19">
        <v>2004</v>
      </c>
      <c r="C28" s="46">
        <v>307</v>
      </c>
      <c r="D28" s="46">
        <v>475</v>
      </c>
      <c r="E28" s="54">
        <f t="shared" si="0"/>
        <v>782</v>
      </c>
      <c r="J28" s="23"/>
      <c r="K28" s="23"/>
    </row>
    <row r="29" spans="2:11" x14ac:dyDescent="0.2">
      <c r="B29" s="19">
        <v>2005</v>
      </c>
      <c r="C29" s="46">
        <v>343</v>
      </c>
      <c r="D29" s="46">
        <v>512</v>
      </c>
      <c r="E29" s="54">
        <v>855</v>
      </c>
      <c r="J29" s="23"/>
      <c r="K29" s="23"/>
    </row>
    <row r="30" spans="2:11" x14ac:dyDescent="0.2">
      <c r="B30" s="19">
        <v>2006</v>
      </c>
      <c r="C30" s="46">
        <v>347</v>
      </c>
      <c r="D30" s="46">
        <v>558</v>
      </c>
      <c r="E30" s="54">
        <f t="shared" si="0"/>
        <v>905</v>
      </c>
      <c r="J30" s="23"/>
      <c r="K30" s="23"/>
    </row>
    <row r="31" spans="2:11" x14ac:dyDescent="0.2">
      <c r="B31" s="19">
        <v>2007</v>
      </c>
      <c r="C31" s="46">
        <v>459</v>
      </c>
      <c r="D31" s="46">
        <v>571</v>
      </c>
      <c r="E31" s="54">
        <f t="shared" si="0"/>
        <v>1030</v>
      </c>
      <c r="J31" s="23"/>
      <c r="K31" s="23"/>
    </row>
    <row r="32" spans="2:11" x14ac:dyDescent="0.2">
      <c r="B32" s="19">
        <v>2008</v>
      </c>
      <c r="C32" s="46">
        <v>560</v>
      </c>
      <c r="D32" s="46">
        <v>685</v>
      </c>
      <c r="E32" s="54">
        <f>C32+D32</f>
        <v>1245</v>
      </c>
      <c r="J32" s="23"/>
      <c r="K32" s="23"/>
    </row>
    <row r="33" spans="2:5" x14ac:dyDescent="0.2">
      <c r="B33" s="19">
        <v>2009</v>
      </c>
      <c r="C33" s="46">
        <v>518</v>
      </c>
      <c r="D33" s="46">
        <v>630</v>
      </c>
      <c r="E33" s="54">
        <f t="shared" si="0"/>
        <v>1148</v>
      </c>
    </row>
    <row r="34" spans="2:5" x14ac:dyDescent="0.2">
      <c r="B34" s="19">
        <v>2010</v>
      </c>
      <c r="C34" s="46">
        <v>545</v>
      </c>
      <c r="D34" s="46">
        <v>640</v>
      </c>
      <c r="E34" s="54">
        <f t="shared" ref="E34" si="1">C34+D34</f>
        <v>1185</v>
      </c>
    </row>
    <row r="35" spans="2:5" x14ac:dyDescent="0.2">
      <c r="B35" s="19">
        <v>2011</v>
      </c>
      <c r="C35" s="46">
        <v>610</v>
      </c>
      <c r="D35" s="46">
        <v>719</v>
      </c>
      <c r="E35" s="54">
        <f t="shared" si="0"/>
        <v>1329</v>
      </c>
    </row>
    <row r="36" spans="2:5" x14ac:dyDescent="0.2">
      <c r="B36" s="19">
        <v>2012</v>
      </c>
      <c r="C36" s="46">
        <v>722</v>
      </c>
      <c r="D36" s="46">
        <v>739</v>
      </c>
      <c r="E36" s="54">
        <f t="shared" ref="E36" si="2">C36+D36</f>
        <v>1461</v>
      </c>
    </row>
    <row r="37" spans="2:5" x14ac:dyDescent="0.2">
      <c r="B37" s="19">
        <v>2013</v>
      </c>
      <c r="C37" s="46">
        <v>720</v>
      </c>
      <c r="D37" s="46">
        <v>804</v>
      </c>
      <c r="E37" s="54">
        <f t="shared" si="0"/>
        <v>1524</v>
      </c>
    </row>
    <row r="38" spans="2:5" x14ac:dyDescent="0.2">
      <c r="B38" s="19">
        <v>2014</v>
      </c>
      <c r="C38" s="46">
        <v>730</v>
      </c>
      <c r="D38" s="46">
        <v>718</v>
      </c>
      <c r="E38" s="54">
        <f t="shared" si="0"/>
        <v>1448</v>
      </c>
    </row>
    <row r="39" spans="2:5" x14ac:dyDescent="0.2">
      <c r="B39" s="19">
        <v>2015</v>
      </c>
      <c r="C39" s="46">
        <v>756</v>
      </c>
      <c r="D39" s="46">
        <v>680</v>
      </c>
      <c r="E39" s="54">
        <f t="shared" si="0"/>
        <v>1436</v>
      </c>
    </row>
    <row r="40" spans="2:5" x14ac:dyDescent="0.2">
      <c r="B40" s="19">
        <v>2016</v>
      </c>
      <c r="C40" s="46">
        <v>673</v>
      </c>
      <c r="D40" s="46">
        <v>737</v>
      </c>
      <c r="E40" s="54">
        <f t="shared" si="0"/>
        <v>1410</v>
      </c>
    </row>
    <row r="41" spans="2:5" x14ac:dyDescent="0.2">
      <c r="B41" s="19">
        <v>2017</v>
      </c>
      <c r="C41" s="51">
        <v>750</v>
      </c>
      <c r="D41" s="51">
        <v>743</v>
      </c>
      <c r="E41" s="54">
        <f t="shared" si="0"/>
        <v>1493</v>
      </c>
    </row>
    <row r="42" spans="2:5" x14ac:dyDescent="0.2">
      <c r="B42" s="18" t="s">
        <v>16</v>
      </c>
      <c r="C42" s="49">
        <f>SUM(C4:C41)</f>
        <v>11028</v>
      </c>
      <c r="D42" s="49">
        <f>SUM(D4:D41)</f>
        <v>16853</v>
      </c>
      <c r="E42" s="49">
        <f>SUM(E4:E41)</f>
        <v>27881</v>
      </c>
    </row>
    <row r="43" spans="2:5" ht="12.75" x14ac:dyDescent="0.2">
      <c r="B43" s="125" t="s">
        <v>187</v>
      </c>
      <c r="C43" s="126"/>
      <c r="D43" s="126"/>
      <c r="E43" s="126"/>
    </row>
    <row r="45" spans="2:5" x14ac:dyDescent="0.2">
      <c r="B45" s="123" t="s">
        <v>61</v>
      </c>
      <c r="C45" s="124"/>
    </row>
  </sheetData>
  <mergeCells count="2">
    <mergeCell ref="B45:C45"/>
    <mergeCell ref="B43:E43"/>
  </mergeCells>
  <phoneticPr fontId="7" type="noConversion"/>
  <hyperlinks>
    <hyperlink ref="B45:C45" location="Forside!B12" display="Tabeller og figurer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Button 6">
              <controlPr defaultSize="0" print="0" autoFill="0" autoLine="0" autoPict="0" macro="[0]!MakroT2T3">
                <anchor moveWithCells="1" sizeWithCells="1">
                  <from>
                    <xdr:col>5</xdr:col>
                    <xdr:colOff>0</xdr:colOff>
                    <xdr:row>42</xdr:row>
                    <xdr:rowOff>0</xdr:rowOff>
                  </from>
                  <to>
                    <xdr:col>5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2:C22"/>
  <sheetViews>
    <sheetView showGridLines="0" showRowColHeaders="0" workbookViewId="0">
      <selection activeCell="M21" sqref="M21"/>
    </sheetView>
  </sheetViews>
  <sheetFormatPr baseColWidth="10" defaultRowHeight="12.75" x14ac:dyDescent="0.2"/>
  <sheetData>
    <row r="22" spans="2:3" x14ac:dyDescent="0.2">
      <c r="B22" s="123" t="s">
        <v>61</v>
      </c>
      <c r="C22" s="124"/>
    </row>
  </sheetData>
  <mergeCells count="1">
    <mergeCell ref="B22:C22"/>
  </mergeCells>
  <phoneticPr fontId="7" type="noConversion"/>
  <hyperlinks>
    <hyperlink ref="B22:C22" location="Forside!B12" display="Tabeller og figurer"/>
  </hyperlinks>
  <printOptions horizontalCentered="1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2:C22"/>
  <sheetViews>
    <sheetView showGridLines="0" showRowColHeaders="0" workbookViewId="0">
      <selection activeCell="R35" sqref="R35"/>
    </sheetView>
  </sheetViews>
  <sheetFormatPr baseColWidth="10" defaultRowHeight="12.75" x14ac:dyDescent="0.2"/>
  <sheetData>
    <row r="22" spans="2:3" x14ac:dyDescent="0.2">
      <c r="B22" s="123" t="s">
        <v>61</v>
      </c>
      <c r="C22" s="124"/>
    </row>
  </sheetData>
  <mergeCells count="1">
    <mergeCell ref="B22:C22"/>
  </mergeCells>
  <hyperlinks>
    <hyperlink ref="B22:C22" location="Forside!B12" display="Tabeller og figurer"/>
  </hyperlinks>
  <printOptions horizontalCentered="1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2:C22"/>
  <sheetViews>
    <sheetView showGridLines="0" showRowColHeaders="0" workbookViewId="0">
      <selection activeCell="R30" sqref="R30"/>
    </sheetView>
  </sheetViews>
  <sheetFormatPr baseColWidth="10" defaultRowHeight="12.75" x14ac:dyDescent="0.2"/>
  <sheetData>
    <row r="22" spans="2:3" x14ac:dyDescent="0.2">
      <c r="B22" s="123" t="s">
        <v>61</v>
      </c>
      <c r="C22" s="124"/>
    </row>
  </sheetData>
  <mergeCells count="1">
    <mergeCell ref="B22:C22"/>
  </mergeCells>
  <hyperlinks>
    <hyperlink ref="B22:C22" location="Forside!B12" display="Tabeller og figurer"/>
  </hyperlinks>
  <printOptions horizontalCentered="1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32</vt:i4>
      </vt:variant>
      <vt:variant>
        <vt:lpstr>Navngitte områder</vt:lpstr>
      </vt:variant>
      <vt:variant>
        <vt:i4>70</vt:i4>
      </vt:variant>
    </vt:vector>
  </HeadingPairs>
  <TitlesOfParts>
    <vt:vector size="102" baseType="lpstr">
      <vt:lpstr>Forside</vt:lpstr>
      <vt:lpstr>Figur 1</vt:lpstr>
      <vt:lpstr>Tabell 1</vt:lpstr>
      <vt:lpstr>Tabell 2</vt:lpstr>
      <vt:lpstr>Figur 2</vt:lpstr>
      <vt:lpstr>Tabell 3</vt:lpstr>
      <vt:lpstr>Figur 3</vt:lpstr>
      <vt:lpstr>Figur 4</vt:lpstr>
      <vt:lpstr>Figur 5</vt:lpstr>
      <vt:lpstr>Tabell 4</vt:lpstr>
      <vt:lpstr>Figur 6</vt:lpstr>
      <vt:lpstr>Tabell 5</vt:lpstr>
      <vt:lpstr>Figur 7</vt:lpstr>
      <vt:lpstr>Tabell 6</vt:lpstr>
      <vt:lpstr>Tabell 7</vt:lpstr>
      <vt:lpstr>Tabell 8</vt:lpstr>
      <vt:lpstr>Tabell 9</vt:lpstr>
      <vt:lpstr>Tabell 10</vt:lpstr>
      <vt:lpstr>Figur 8</vt:lpstr>
      <vt:lpstr>Figur 9</vt:lpstr>
      <vt:lpstr>Tabell 11</vt:lpstr>
      <vt:lpstr>Figur 10</vt:lpstr>
      <vt:lpstr>Tabell 12</vt:lpstr>
      <vt:lpstr>Figur 11</vt:lpstr>
      <vt:lpstr>Figur 12</vt:lpstr>
      <vt:lpstr>Figur 13</vt:lpstr>
      <vt:lpstr>Tabell 13</vt:lpstr>
      <vt:lpstr>Tabell 14</vt:lpstr>
      <vt:lpstr>Tabell 15</vt:lpstr>
      <vt:lpstr>Tabell 16</vt:lpstr>
      <vt:lpstr>Tabell 17</vt:lpstr>
      <vt:lpstr>Figurgrunnlag</vt:lpstr>
      <vt:lpstr>'Figur 1'!Print_Area</vt:lpstr>
      <vt:lpstr>'Figur 10'!Print_Area</vt:lpstr>
      <vt:lpstr>'Figur 11'!Print_Area</vt:lpstr>
      <vt:lpstr>'Figur 12'!Print_Area</vt:lpstr>
      <vt:lpstr>'Figur 13'!Print_Area</vt:lpstr>
      <vt:lpstr>'Figur 2'!Print_Area</vt:lpstr>
      <vt:lpstr>'Figur 3'!Print_Area</vt:lpstr>
      <vt:lpstr>'Figur 4'!Print_Area</vt:lpstr>
      <vt:lpstr>'Figur 5'!Print_Area</vt:lpstr>
      <vt:lpstr>'Figur 6'!Print_Area</vt:lpstr>
      <vt:lpstr>'Figur 7'!Print_Area</vt:lpstr>
      <vt:lpstr>'Figur 8'!Print_Area</vt:lpstr>
      <vt:lpstr>'Figur 9'!Print_Area</vt:lpstr>
      <vt:lpstr>Forside!Print_Area</vt:lpstr>
      <vt:lpstr>'Tabell 1'!Print_Area</vt:lpstr>
      <vt:lpstr>'Tabell 10'!Print_Area</vt:lpstr>
      <vt:lpstr>'Tabell 11'!Print_Area</vt:lpstr>
      <vt:lpstr>'Tabell 12'!Print_Area</vt:lpstr>
      <vt:lpstr>'Tabell 13'!Print_Area</vt:lpstr>
      <vt:lpstr>'Tabell 14'!Print_Area</vt:lpstr>
      <vt:lpstr>'Tabell 15'!Print_Area</vt:lpstr>
      <vt:lpstr>'Tabell 16'!Print_Area</vt:lpstr>
      <vt:lpstr>'Tabell 17'!Print_Area</vt:lpstr>
      <vt:lpstr>'Tabell 2'!Print_Area</vt:lpstr>
      <vt:lpstr>'Tabell 3'!Print_Area</vt:lpstr>
      <vt:lpstr>'Tabell 4'!Print_Area</vt:lpstr>
      <vt:lpstr>'Tabell 5'!Print_Area</vt:lpstr>
      <vt:lpstr>'Tabell 6'!Print_Area</vt:lpstr>
      <vt:lpstr>'Tabell 7'!Print_Area</vt:lpstr>
      <vt:lpstr>'Tabell 8'!Print_Area</vt:lpstr>
      <vt:lpstr>'Tabell 9'!Print_Area</vt:lpstr>
      <vt:lpstr>'Tabell 11'!Print_Titles</vt:lpstr>
      <vt:lpstr>'Tabell 12'!Print_Titles</vt:lpstr>
      <vt:lpstr>'Tabell 13'!Print_Titles</vt:lpstr>
      <vt:lpstr>'Tabell 14'!Print_Titles</vt:lpstr>
      <vt:lpstr>'Tabell 15'!Print_Titles</vt:lpstr>
      <vt:lpstr>'Tabell 16'!Print_Titles</vt:lpstr>
      <vt:lpstr>'Tabell 17'!Print_Titles</vt:lpstr>
      <vt:lpstr>'Tabell 6'!Print_Titles</vt:lpstr>
      <vt:lpstr>'Figur 1'!Utskriftsområde</vt:lpstr>
      <vt:lpstr>'Figur 10'!Utskriftsområde</vt:lpstr>
      <vt:lpstr>'Figur 11'!Utskriftsområde</vt:lpstr>
      <vt:lpstr>'Figur 12'!Utskriftsområde</vt:lpstr>
      <vt:lpstr>'Figur 13'!Utskriftsområde</vt:lpstr>
      <vt:lpstr>'Figur 2'!Utskriftsområde</vt:lpstr>
      <vt:lpstr>'Figur 3'!Utskriftsområde</vt:lpstr>
      <vt:lpstr>'Figur 4'!Utskriftsområde</vt:lpstr>
      <vt:lpstr>'Figur 5'!Utskriftsområde</vt:lpstr>
      <vt:lpstr>'Figur 6'!Utskriftsområde</vt:lpstr>
      <vt:lpstr>'Figur 7'!Utskriftsområde</vt:lpstr>
      <vt:lpstr>'Figur 8'!Utskriftsområde</vt:lpstr>
      <vt:lpstr>'Figur 9'!Utskriftsområde</vt:lpstr>
      <vt:lpstr>Forside!Utskriftsområde</vt:lpstr>
      <vt:lpstr>'Tabell 1'!Utskriftsområde</vt:lpstr>
      <vt:lpstr>'Tabell 10'!Utskriftsområde</vt:lpstr>
      <vt:lpstr>'Tabell 11'!Utskriftsområde</vt:lpstr>
      <vt:lpstr>'Tabell 12'!Utskriftsområde</vt:lpstr>
      <vt:lpstr>'Tabell 13'!Utskriftsområde</vt:lpstr>
      <vt:lpstr>'Tabell 14'!Utskriftsområde</vt:lpstr>
      <vt:lpstr>'Tabell 15'!Utskriftsområde</vt:lpstr>
      <vt:lpstr>'Tabell 16'!Utskriftsområde</vt:lpstr>
      <vt:lpstr>'Tabell 17'!Utskriftsområde</vt:lpstr>
      <vt:lpstr>'Tabell 2'!Utskriftsområde</vt:lpstr>
      <vt:lpstr>'Tabell 3'!Utskriftsområde</vt:lpstr>
      <vt:lpstr>'Tabell 4'!Utskriftsområde</vt:lpstr>
      <vt:lpstr>'Tabell 5'!Utskriftsområde</vt:lpstr>
      <vt:lpstr>'Tabell 6'!Utskriftsområde</vt:lpstr>
      <vt:lpstr>'Tabell 7'!Utskriftsområde</vt:lpstr>
      <vt:lpstr>'Tabell 8'!Utskriftsområde</vt:lpstr>
      <vt:lpstr>'Tabell 9'!Utskriftsområde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bo.sarpebakken@online.no</dc:creator>
  <cp:lastModifiedBy>Bo Sarpebakken</cp:lastModifiedBy>
  <cp:lastPrinted>2018-03-21T09:54:58Z</cp:lastPrinted>
  <dcterms:created xsi:type="dcterms:W3CDTF">2000-02-25T13:18:13Z</dcterms:created>
  <dcterms:modified xsi:type="dcterms:W3CDTF">2018-03-21T09:58:07Z</dcterms:modified>
</cp:coreProperties>
</file>